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опия\ПВХД\"/>
    </mc:Choice>
  </mc:AlternateContent>
  <xr:revisionPtr revIDLastSave="0" documentId="8_{4BC4389F-6BA7-4964-BC4A-8A2D6772B007}" xr6:coauthVersionLast="43" xr6:coauthVersionMax="43" xr10:uidLastSave="{00000000-0000-0000-0000-000000000000}"/>
  <bookViews>
    <workbookView xWindow="-120" yWindow="-120" windowWidth="29040" windowHeight="15990" tabRatio="606" firstSheet="1" activeTab="16" xr2:uid="{00000000-000D-0000-FFFF-FFFF00000000}"/>
  </bookViews>
  <sheets>
    <sheet name="221" sheetId="5" r:id="rId1"/>
    <sheet name="222" sheetId="6" r:id="rId2"/>
    <sheet name="14569" sheetId="7" r:id="rId3"/>
    <sheet name="30561" sheetId="8" r:id="rId4"/>
    <sheet name="35561" sheetId="9" r:id="rId5"/>
    <sheet name="36561" sheetId="10" r:id="rId6"/>
    <sheet name="34561" sheetId="11" r:id="rId7"/>
    <sheet name="19561" sheetId="12" r:id="rId8"/>
    <sheet name="32561" sheetId="13" r:id="rId9"/>
    <sheet name="290" sheetId="14" r:id="rId10"/>
    <sheet name="22501" sheetId="16" r:id="rId11"/>
    <sheet name="22502" sheetId="18" r:id="rId12"/>
    <sheet name="22503" sheetId="20" r:id="rId13"/>
    <sheet name="22504" sheetId="22" r:id="rId14"/>
    <sheet name="22599" sheetId="23" r:id="rId15"/>
    <sheet name="22605" sheetId="25" r:id="rId16"/>
    <sheet name="22699" sheetId="27" r:id="rId17"/>
    <sheet name="310-2022,2023" sheetId="29" r:id="rId18"/>
    <sheet name="340" sheetId="31" r:id="rId19"/>
    <sheet name="225" sheetId="33" r:id="rId20"/>
    <sheet name="226" sheetId="34" r:id="rId21"/>
    <sheet name="свод 2021" sheetId="39" r:id="rId22"/>
    <sheet name="свод 2022" sheetId="40" r:id="rId23"/>
    <sheet name="свод 2023" sheetId="4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4" l="1"/>
  <c r="O8" i="25"/>
  <c r="Q8" i="25" s="1"/>
  <c r="O9" i="25"/>
  <c r="Q9" i="25" s="1"/>
  <c r="O10" i="25"/>
  <c r="Q10" i="25" s="1"/>
  <c r="O11" i="25"/>
  <c r="O12" i="25"/>
  <c r="Q12" i="25" s="1"/>
  <c r="O13" i="25"/>
  <c r="Q13" i="25" s="1"/>
  <c r="O14" i="25"/>
  <c r="Q14" i="25" s="1"/>
  <c r="O15" i="25"/>
  <c r="O16" i="25"/>
  <c r="Q16" i="25" s="1"/>
  <c r="O17" i="25"/>
  <c r="Q17" i="25" s="1"/>
  <c r="O18" i="25"/>
  <c r="Q18" i="25" s="1"/>
  <c r="O19" i="25"/>
  <c r="O20" i="25"/>
  <c r="Q20" i="25" s="1"/>
  <c r="O21" i="25"/>
  <c r="Q21" i="25" s="1"/>
  <c r="O22" i="25"/>
  <c r="Q22" i="25" s="1"/>
  <c r="O23" i="25"/>
  <c r="O24" i="25"/>
  <c r="Q24" i="25" s="1"/>
  <c r="O25" i="25"/>
  <c r="Q25" i="25" s="1"/>
  <c r="O26" i="25"/>
  <c r="Q26" i="25" s="1"/>
  <c r="O27" i="25"/>
  <c r="O28" i="25"/>
  <c r="Q28" i="25" s="1"/>
  <c r="O29" i="25"/>
  <c r="Q29" i="25" s="1"/>
  <c r="O30" i="25"/>
  <c r="Q30" i="25" s="1"/>
  <c r="O31" i="25"/>
  <c r="O32" i="25"/>
  <c r="Q32" i="25" s="1"/>
  <c r="O33" i="25"/>
  <c r="Q33" i="25" s="1"/>
  <c r="O34" i="25"/>
  <c r="Q34" i="25" s="1"/>
  <c r="O35" i="25"/>
  <c r="O36" i="25"/>
  <c r="Q36" i="25" s="1"/>
  <c r="O37" i="25"/>
  <c r="Q37" i="25" s="1"/>
  <c r="O38" i="25"/>
  <c r="Q38" i="25" s="1"/>
  <c r="O39" i="25"/>
  <c r="O40" i="25"/>
  <c r="O41" i="25"/>
  <c r="Q41" i="25" s="1"/>
  <c r="O42" i="25"/>
  <c r="Q42" i="25" s="1"/>
  <c r="O43" i="25"/>
  <c r="Q43" i="25" s="1"/>
  <c r="O44" i="25"/>
  <c r="O45" i="25"/>
  <c r="Q45" i="25" s="1"/>
  <c r="O46" i="25"/>
  <c r="Q46" i="25" s="1"/>
  <c r="O47" i="25"/>
  <c r="O48" i="25"/>
  <c r="Q48" i="25" s="1"/>
  <c r="O49" i="25"/>
  <c r="Q49" i="25" s="1"/>
  <c r="O50" i="25"/>
  <c r="Q50" i="25" s="1"/>
  <c r="O51" i="25"/>
  <c r="O52" i="25"/>
  <c r="Q52" i="25" s="1"/>
  <c r="O53" i="25"/>
  <c r="Q53" i="25" s="1"/>
  <c r="O54" i="25"/>
  <c r="Q54" i="25" s="1"/>
  <c r="O55" i="25"/>
  <c r="Q55" i="25" s="1"/>
  <c r="O7" i="25"/>
  <c r="Q7" i="25" s="1"/>
  <c r="N56" i="25"/>
  <c r="Q51" i="25"/>
  <c r="Q47" i="25"/>
  <c r="Q44" i="25"/>
  <c r="Q40" i="25"/>
  <c r="Q39" i="25"/>
  <c r="Q35" i="25"/>
  <c r="Q31" i="25"/>
  <c r="Q27" i="25"/>
  <c r="Q23" i="25"/>
  <c r="Q19" i="25"/>
  <c r="Q15" i="25"/>
  <c r="Q11" i="25"/>
  <c r="Q6" i="25"/>
  <c r="Q56" i="25" l="1"/>
  <c r="AE53" i="39"/>
  <c r="AD53" i="39"/>
  <c r="I64" i="41" l="1"/>
  <c r="AC53" i="41"/>
  <c r="AB53" i="41"/>
  <c r="AA53" i="41"/>
  <c r="Z53" i="41"/>
  <c r="Y53" i="41"/>
  <c r="W53" i="41"/>
  <c r="V53" i="41"/>
  <c r="U53" i="41"/>
  <c r="T53" i="41"/>
  <c r="S53" i="41"/>
  <c r="R53" i="41"/>
  <c r="Q53" i="41"/>
  <c r="P53" i="41"/>
  <c r="O53" i="41"/>
  <c r="N53" i="41"/>
  <c r="M53" i="41"/>
  <c r="L53" i="41"/>
  <c r="K53" i="41"/>
  <c r="J53" i="41"/>
  <c r="H53" i="41"/>
  <c r="G53" i="41"/>
  <c r="F53" i="41"/>
  <c r="E53" i="41"/>
  <c r="D53" i="41"/>
  <c r="C53" i="41"/>
  <c r="B53" i="41"/>
  <c r="I52" i="41"/>
  <c r="X52" i="41" s="1"/>
  <c r="X51" i="41"/>
  <c r="I51" i="41"/>
  <c r="I50" i="41"/>
  <c r="X50" i="41" s="1"/>
  <c r="X49" i="41"/>
  <c r="I49" i="41"/>
  <c r="I48" i="41"/>
  <c r="X48" i="41" s="1"/>
  <c r="I47" i="41"/>
  <c r="X47" i="41" s="1"/>
  <c r="I46" i="41"/>
  <c r="X46" i="41" s="1"/>
  <c r="I45" i="41"/>
  <c r="X45" i="41" s="1"/>
  <c r="I44" i="41"/>
  <c r="X44" i="41" s="1"/>
  <c r="X43" i="41"/>
  <c r="I43" i="41"/>
  <c r="I42" i="41"/>
  <c r="X42" i="41" s="1"/>
  <c r="X41" i="41"/>
  <c r="I41" i="41"/>
  <c r="I40" i="41"/>
  <c r="X40" i="41" s="1"/>
  <c r="I39" i="41"/>
  <c r="X39" i="41" s="1"/>
  <c r="I38" i="41"/>
  <c r="X38" i="41" s="1"/>
  <c r="I37" i="41"/>
  <c r="X37" i="41" s="1"/>
  <c r="I36" i="41"/>
  <c r="X36" i="41" s="1"/>
  <c r="X35" i="41"/>
  <c r="I35" i="41"/>
  <c r="I34" i="41"/>
  <c r="X34" i="41" s="1"/>
  <c r="X33" i="41"/>
  <c r="I33" i="41"/>
  <c r="I32" i="41"/>
  <c r="X32" i="41" s="1"/>
  <c r="I31" i="41"/>
  <c r="X31" i="41" s="1"/>
  <c r="I30" i="41"/>
  <c r="X30" i="41" s="1"/>
  <c r="I29" i="41"/>
  <c r="X29" i="41" s="1"/>
  <c r="I28" i="41"/>
  <c r="X28" i="41" s="1"/>
  <c r="X27" i="41"/>
  <c r="I27" i="41"/>
  <c r="I26" i="41"/>
  <c r="X26" i="41" s="1"/>
  <c r="X25" i="41"/>
  <c r="I25" i="41"/>
  <c r="I24" i="41"/>
  <c r="X24" i="41" s="1"/>
  <c r="I23" i="41"/>
  <c r="X23" i="41" s="1"/>
  <c r="I22" i="41"/>
  <c r="X22" i="41" s="1"/>
  <c r="I21" i="41"/>
  <c r="X21" i="41" s="1"/>
  <c r="I20" i="41"/>
  <c r="X20" i="41" s="1"/>
  <c r="X19" i="41"/>
  <c r="I19" i="41"/>
  <c r="I18" i="41"/>
  <c r="X18" i="41" s="1"/>
  <c r="X17" i="41"/>
  <c r="I17" i="41"/>
  <c r="I16" i="41"/>
  <c r="X16" i="41" s="1"/>
  <c r="I15" i="41"/>
  <c r="X15" i="41" s="1"/>
  <c r="I14" i="41"/>
  <c r="X14" i="41" s="1"/>
  <c r="I13" i="41"/>
  <c r="X13" i="41" s="1"/>
  <c r="I12" i="41"/>
  <c r="X12" i="41" s="1"/>
  <c r="X11" i="41"/>
  <c r="I11" i="41"/>
  <c r="I10" i="41"/>
  <c r="X10" i="41" s="1"/>
  <c r="X9" i="41"/>
  <c r="I9" i="41"/>
  <c r="I8" i="41"/>
  <c r="X8" i="41" s="1"/>
  <c r="I7" i="41"/>
  <c r="X7" i="41" s="1"/>
  <c r="I6" i="41"/>
  <c r="X6" i="41" s="1"/>
  <c r="I5" i="41"/>
  <c r="X5" i="41" s="1"/>
  <c r="I4" i="41"/>
  <c r="I53" i="41" s="1"/>
  <c r="X3" i="41"/>
  <c r="I3" i="41"/>
  <c r="F68" i="40"/>
  <c r="I65" i="40"/>
  <c r="AC53" i="40"/>
  <c r="AB53" i="40"/>
  <c r="AA53" i="40"/>
  <c r="Z53" i="40"/>
  <c r="Y53" i="40"/>
  <c r="W53" i="40"/>
  <c r="V53" i="40"/>
  <c r="U53" i="40"/>
  <c r="U59" i="40" s="1"/>
  <c r="T53" i="40"/>
  <c r="S53" i="40"/>
  <c r="R53" i="40"/>
  <c r="Q53" i="40"/>
  <c r="P53" i="40"/>
  <c r="O53" i="40"/>
  <c r="N53" i="40"/>
  <c r="M53" i="40"/>
  <c r="L53" i="40"/>
  <c r="K53" i="40"/>
  <c r="J53" i="40"/>
  <c r="H53" i="40"/>
  <c r="G53" i="40"/>
  <c r="F53" i="40"/>
  <c r="E53" i="40"/>
  <c r="D53" i="40"/>
  <c r="C53" i="40"/>
  <c r="B53" i="40"/>
  <c r="I52" i="40"/>
  <c r="X52" i="40" s="1"/>
  <c r="I51" i="40"/>
  <c r="X51" i="40" s="1"/>
  <c r="I50" i="40"/>
  <c r="X50" i="40" s="1"/>
  <c r="I49" i="40"/>
  <c r="X49" i="40" s="1"/>
  <c r="I48" i="40"/>
  <c r="X48" i="40" s="1"/>
  <c r="I47" i="40"/>
  <c r="X47" i="40" s="1"/>
  <c r="I46" i="40"/>
  <c r="X46" i="40" s="1"/>
  <c r="I45" i="40"/>
  <c r="X45" i="40" s="1"/>
  <c r="X44" i="40"/>
  <c r="I44" i="40"/>
  <c r="I43" i="40"/>
  <c r="X43" i="40" s="1"/>
  <c r="I42" i="40"/>
  <c r="X42" i="40" s="1"/>
  <c r="I41" i="40"/>
  <c r="X41" i="40" s="1"/>
  <c r="X40" i="40"/>
  <c r="I40" i="40"/>
  <c r="I39" i="40"/>
  <c r="X39" i="40" s="1"/>
  <c r="I38" i="40"/>
  <c r="X38" i="40" s="1"/>
  <c r="I37" i="40"/>
  <c r="X37" i="40" s="1"/>
  <c r="I36" i="40"/>
  <c r="X36" i="40" s="1"/>
  <c r="I35" i="40"/>
  <c r="X35" i="40" s="1"/>
  <c r="I34" i="40"/>
  <c r="X34" i="40" s="1"/>
  <c r="I33" i="40"/>
  <c r="X33" i="40" s="1"/>
  <c r="I32" i="40"/>
  <c r="X32" i="40" s="1"/>
  <c r="I31" i="40"/>
  <c r="X31" i="40" s="1"/>
  <c r="I30" i="40"/>
  <c r="X30" i="40" s="1"/>
  <c r="I29" i="40"/>
  <c r="X29" i="40" s="1"/>
  <c r="I28" i="40"/>
  <c r="X28" i="40" s="1"/>
  <c r="I27" i="40"/>
  <c r="X27" i="40" s="1"/>
  <c r="I26" i="40"/>
  <c r="X26" i="40" s="1"/>
  <c r="I25" i="40"/>
  <c r="X25" i="40" s="1"/>
  <c r="X24" i="40"/>
  <c r="I24" i="40"/>
  <c r="I23" i="40"/>
  <c r="X23" i="40" s="1"/>
  <c r="I22" i="40"/>
  <c r="X22" i="40" s="1"/>
  <c r="I21" i="40"/>
  <c r="X21" i="40" s="1"/>
  <c r="I20" i="40"/>
  <c r="X20" i="40" s="1"/>
  <c r="I19" i="40"/>
  <c r="X19" i="40" s="1"/>
  <c r="I18" i="40"/>
  <c r="X18" i="40" s="1"/>
  <c r="I17" i="40"/>
  <c r="X17" i="40" s="1"/>
  <c r="I16" i="40"/>
  <c r="X16" i="40" s="1"/>
  <c r="I15" i="40"/>
  <c r="X15" i="40" s="1"/>
  <c r="I14" i="40"/>
  <c r="X14" i="40" s="1"/>
  <c r="I13" i="40"/>
  <c r="X13" i="40" s="1"/>
  <c r="I12" i="40"/>
  <c r="X12" i="40" s="1"/>
  <c r="I11" i="40"/>
  <c r="X11" i="40" s="1"/>
  <c r="I10" i="40"/>
  <c r="X10" i="40" s="1"/>
  <c r="I9" i="40"/>
  <c r="X9" i="40" s="1"/>
  <c r="X8" i="40"/>
  <c r="I8" i="40"/>
  <c r="I7" i="40"/>
  <c r="X7" i="40" s="1"/>
  <c r="I6" i="40"/>
  <c r="X6" i="40" s="1"/>
  <c r="I5" i="40"/>
  <c r="X5" i="40" s="1"/>
  <c r="I4" i="40"/>
  <c r="X4" i="40" s="1"/>
  <c r="I3" i="40"/>
  <c r="I65" i="39"/>
  <c r="AC53" i="39"/>
  <c r="AB53" i="39"/>
  <c r="AA53" i="39"/>
  <c r="Z53" i="39"/>
  <c r="Y53" i="39"/>
  <c r="W53" i="39"/>
  <c r="V53" i="39"/>
  <c r="T53" i="39"/>
  <c r="S53" i="39"/>
  <c r="R53" i="39"/>
  <c r="Q53" i="39"/>
  <c r="P53" i="39"/>
  <c r="O53" i="39"/>
  <c r="N53" i="39"/>
  <c r="M53" i="39"/>
  <c r="L53" i="39"/>
  <c r="K53" i="39"/>
  <c r="J53" i="39"/>
  <c r="H53" i="39"/>
  <c r="G53" i="39"/>
  <c r="F53" i="39"/>
  <c r="E53" i="39"/>
  <c r="D53" i="39"/>
  <c r="C53" i="39"/>
  <c r="B53" i="39"/>
  <c r="U52" i="39"/>
  <c r="U53" i="39" s="1"/>
  <c r="I52" i="39"/>
  <c r="X52" i="39" s="1"/>
  <c r="I51" i="39"/>
  <c r="X51" i="39" s="1"/>
  <c r="I50" i="39"/>
  <c r="X50" i="39" s="1"/>
  <c r="I49" i="39"/>
  <c r="X49" i="39" s="1"/>
  <c r="I48" i="39"/>
  <c r="X48" i="39" s="1"/>
  <c r="I47" i="39"/>
  <c r="X47" i="39" s="1"/>
  <c r="I46" i="39"/>
  <c r="X46" i="39" s="1"/>
  <c r="I45" i="39"/>
  <c r="X45" i="39" s="1"/>
  <c r="I44" i="39"/>
  <c r="X44" i="39" s="1"/>
  <c r="I43" i="39"/>
  <c r="X43" i="39" s="1"/>
  <c r="I42" i="39"/>
  <c r="X42" i="39" s="1"/>
  <c r="I41" i="39"/>
  <c r="X41" i="39" s="1"/>
  <c r="I40" i="39"/>
  <c r="X40" i="39" s="1"/>
  <c r="I39" i="39"/>
  <c r="X39" i="39" s="1"/>
  <c r="I38" i="39"/>
  <c r="X38" i="39" s="1"/>
  <c r="I37" i="39"/>
  <c r="X37" i="39" s="1"/>
  <c r="I36" i="39"/>
  <c r="X36" i="39" s="1"/>
  <c r="I35" i="39"/>
  <c r="X35" i="39" s="1"/>
  <c r="I34" i="39"/>
  <c r="X34" i="39" s="1"/>
  <c r="I33" i="39"/>
  <c r="X33" i="39" s="1"/>
  <c r="I32" i="39"/>
  <c r="X32" i="39" s="1"/>
  <c r="I31" i="39"/>
  <c r="X31" i="39" s="1"/>
  <c r="I30" i="39"/>
  <c r="X30" i="39" s="1"/>
  <c r="I29" i="39"/>
  <c r="X29" i="39" s="1"/>
  <c r="I28" i="39"/>
  <c r="X28" i="39" s="1"/>
  <c r="I27" i="39"/>
  <c r="X27" i="39" s="1"/>
  <c r="I26" i="39"/>
  <c r="X26" i="39" s="1"/>
  <c r="I25" i="39"/>
  <c r="X25" i="39" s="1"/>
  <c r="I24" i="39"/>
  <c r="X24" i="39" s="1"/>
  <c r="I23" i="39"/>
  <c r="X23" i="39" s="1"/>
  <c r="I22" i="39"/>
  <c r="X22" i="39" s="1"/>
  <c r="I21" i="39"/>
  <c r="X21" i="39" s="1"/>
  <c r="I20" i="39"/>
  <c r="X20" i="39" s="1"/>
  <c r="I19" i="39"/>
  <c r="X19" i="39" s="1"/>
  <c r="I18" i="39"/>
  <c r="X18" i="39" s="1"/>
  <c r="I17" i="39"/>
  <c r="X17" i="39" s="1"/>
  <c r="I16" i="39"/>
  <c r="X16" i="39" s="1"/>
  <c r="I15" i="39"/>
  <c r="X15" i="39" s="1"/>
  <c r="I14" i="39"/>
  <c r="X14" i="39" s="1"/>
  <c r="I13" i="39"/>
  <c r="X13" i="39" s="1"/>
  <c r="I12" i="39"/>
  <c r="X12" i="39" s="1"/>
  <c r="I11" i="39"/>
  <c r="X11" i="39" s="1"/>
  <c r="I10" i="39"/>
  <c r="X10" i="39" s="1"/>
  <c r="I9" i="39"/>
  <c r="X9" i="39" s="1"/>
  <c r="I8" i="39"/>
  <c r="X8" i="39" s="1"/>
  <c r="I7" i="39"/>
  <c r="X7" i="39" s="1"/>
  <c r="I6" i="39"/>
  <c r="X6" i="39" s="1"/>
  <c r="I5" i="39"/>
  <c r="X5" i="39" s="1"/>
  <c r="I4" i="39"/>
  <c r="X4" i="39" s="1"/>
  <c r="I3" i="39"/>
  <c r="X3" i="39" s="1"/>
  <c r="I53" i="40" l="1"/>
  <c r="I59" i="40" s="1"/>
  <c r="X4" i="41"/>
  <c r="X53" i="41" s="1"/>
  <c r="X3" i="40"/>
  <c r="X53" i="40" s="1"/>
  <c r="X53" i="39"/>
  <c r="I53" i="39"/>
  <c r="I59" i="39" s="1"/>
  <c r="D62" i="34" l="1"/>
  <c r="G74" i="31"/>
  <c r="DE76" i="27"/>
  <c r="DA76" i="27"/>
  <c r="CW76" i="27"/>
  <c r="CS76" i="27"/>
  <c r="CO76" i="27"/>
  <c r="CK76" i="27"/>
  <c r="CG76" i="27"/>
  <c r="CC76" i="27"/>
  <c r="BY76" i="27"/>
  <c r="BU76" i="27"/>
  <c r="BQ76" i="27"/>
  <c r="BM76" i="27"/>
  <c r="BI76" i="27"/>
  <c r="BE76" i="27"/>
  <c r="BA76" i="27"/>
  <c r="AU76" i="27"/>
  <c r="AS76" i="27"/>
  <c r="AO76" i="27"/>
  <c r="AK76" i="27"/>
  <c r="AG76" i="27"/>
  <c r="AC76" i="27"/>
  <c r="Y76" i="27"/>
  <c r="U76" i="27"/>
  <c r="Q76" i="27"/>
  <c r="M76" i="27"/>
  <c r="I76" i="27"/>
  <c r="E76" i="27"/>
  <c r="BM71" i="27"/>
  <c r="AW71" i="27"/>
  <c r="Q71" i="27"/>
  <c r="M71" i="27"/>
  <c r="C67" i="11"/>
  <c r="CK70" i="23"/>
  <c r="CG70" i="23"/>
  <c r="CC70" i="23"/>
  <c r="BY70" i="23"/>
  <c r="BU70" i="23"/>
  <c r="BQ70" i="23"/>
  <c r="BM70" i="23"/>
  <c r="BI70" i="23"/>
  <c r="BE70" i="23"/>
  <c r="BA70" i="23"/>
  <c r="AW70" i="23"/>
  <c r="AS70" i="23"/>
  <c r="AO70" i="23"/>
  <c r="AK70" i="23"/>
  <c r="AG70" i="23"/>
  <c r="AC70" i="23"/>
  <c r="Y70" i="23"/>
  <c r="U70" i="23"/>
  <c r="Q70" i="23"/>
  <c r="M70" i="23"/>
  <c r="I70" i="23"/>
  <c r="C70" i="23"/>
  <c r="Q70" i="20"/>
  <c r="M70" i="20"/>
  <c r="I70" i="20"/>
  <c r="E70" i="20"/>
  <c r="V70" i="20" s="1"/>
  <c r="I70" i="18"/>
  <c r="E70" i="18"/>
  <c r="J70" i="18" s="1"/>
  <c r="S70" i="16"/>
  <c r="AG70" i="16"/>
  <c r="AC70" i="16"/>
  <c r="Y70" i="16"/>
  <c r="AH70" i="16"/>
  <c r="O70" i="16"/>
  <c r="K70" i="16"/>
  <c r="G70" i="16"/>
  <c r="E70" i="16"/>
  <c r="CL70" i="23" l="1"/>
  <c r="DF76" i="27"/>
  <c r="G62" i="33"/>
  <c r="G67" i="31"/>
  <c r="AU67" i="27"/>
  <c r="DE67" i="27"/>
  <c r="DA67" i="27"/>
  <c r="CW67" i="27"/>
  <c r="CS67" i="27"/>
  <c r="CO67" i="27"/>
  <c r="CK67" i="27"/>
  <c r="CG67" i="27"/>
  <c r="CC67" i="27"/>
  <c r="BY67" i="27"/>
  <c r="BU67" i="27"/>
  <c r="BQ67" i="27"/>
  <c r="BM67" i="27"/>
  <c r="BI67" i="27"/>
  <c r="BE67" i="27"/>
  <c r="BA67" i="27"/>
  <c r="AS67" i="27"/>
  <c r="AO67" i="27"/>
  <c r="AK67" i="27"/>
  <c r="AG67" i="27"/>
  <c r="AC67" i="27"/>
  <c r="Y67" i="27"/>
  <c r="U67" i="27"/>
  <c r="Q67" i="27"/>
  <c r="M67" i="27"/>
  <c r="I67" i="27"/>
  <c r="E67" i="27"/>
  <c r="V65" i="25"/>
  <c r="R65" i="25"/>
  <c r="M65" i="25"/>
  <c r="I65" i="25"/>
  <c r="E65" i="25"/>
  <c r="C63" i="23"/>
  <c r="CK63" i="23"/>
  <c r="CG63" i="23"/>
  <c r="CC63" i="23"/>
  <c r="BY63" i="23"/>
  <c r="BU63" i="23"/>
  <c r="BQ63" i="23"/>
  <c r="BM63" i="23"/>
  <c r="BI63" i="23"/>
  <c r="BE63" i="23"/>
  <c r="BA63" i="23"/>
  <c r="AW63" i="23"/>
  <c r="AS63" i="23"/>
  <c r="AO63" i="23"/>
  <c r="AK63" i="23"/>
  <c r="AG63" i="23"/>
  <c r="AC63" i="23"/>
  <c r="Y63" i="23"/>
  <c r="U63" i="23"/>
  <c r="Q63" i="23"/>
  <c r="M63" i="23"/>
  <c r="I63" i="23"/>
  <c r="I66" i="22"/>
  <c r="E66" i="22"/>
  <c r="Q63" i="20"/>
  <c r="M63" i="20"/>
  <c r="I63" i="20"/>
  <c r="E63" i="20"/>
  <c r="I64" i="18"/>
  <c r="E64" i="18"/>
  <c r="O63" i="16"/>
  <c r="K63" i="16"/>
  <c r="G63" i="16"/>
  <c r="AG63" i="16"/>
  <c r="AC63" i="16"/>
  <c r="Y63" i="16"/>
  <c r="U63" i="16"/>
  <c r="E63" i="16"/>
  <c r="Q63" i="14"/>
  <c r="M63" i="14"/>
  <c r="I63" i="14"/>
  <c r="E63" i="14"/>
  <c r="O64" i="13"/>
  <c r="L64" i="13"/>
  <c r="C64" i="13"/>
  <c r="I64" i="13"/>
  <c r="K63" i="12"/>
  <c r="G63" i="12"/>
  <c r="N63" i="12"/>
  <c r="E63" i="12"/>
  <c r="C61" i="11"/>
  <c r="E66" i="10"/>
  <c r="J62" i="9"/>
  <c r="W65" i="25" l="1"/>
  <c r="R63" i="14"/>
  <c r="DF67" i="27"/>
  <c r="CL63" i="23"/>
  <c r="J66" i="22"/>
  <c r="V63" i="20"/>
  <c r="J64" i="18"/>
  <c r="AH63" i="16"/>
  <c r="E65" i="7"/>
  <c r="E63" i="5"/>
  <c r="Q63" i="5"/>
  <c r="M63" i="5"/>
  <c r="I63" i="5"/>
  <c r="V63" i="5" s="1"/>
  <c r="G55" i="31" l="1"/>
  <c r="G54" i="31"/>
  <c r="G53" i="31"/>
  <c r="G52" i="31"/>
  <c r="G51" i="31"/>
  <c r="G50" i="31"/>
  <c r="G49" i="31"/>
  <c r="G48" i="31"/>
  <c r="G47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5" i="34"/>
  <c r="C55" i="34"/>
  <c r="B55" i="34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F54" i="33"/>
  <c r="E54" i="33"/>
  <c r="D54" i="33"/>
  <c r="C54" i="33"/>
  <c r="B54" i="33"/>
  <c r="D55" i="34" l="1"/>
  <c r="G54" i="33"/>
  <c r="F55" i="31" l="1"/>
  <c r="F54" i="31"/>
  <c r="F53" i="31"/>
  <c r="F52" i="31"/>
  <c r="F51" i="31"/>
  <c r="F50" i="31"/>
  <c r="F49" i="31"/>
  <c r="F48" i="31"/>
  <c r="F47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E56" i="31"/>
  <c r="E59" i="31" s="1"/>
  <c r="D19" i="31"/>
  <c r="G19" i="31" s="1"/>
  <c r="G56" i="31" s="1"/>
  <c r="D46" i="31"/>
  <c r="G46" i="31" s="1"/>
  <c r="C56" i="31"/>
  <c r="F46" i="31" l="1"/>
  <c r="F19" i="31"/>
  <c r="D56" i="31"/>
  <c r="D59" i="31" s="1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C55" i="29"/>
  <c r="B54" i="29"/>
  <c r="B55" i="29" s="1"/>
  <c r="BN56" i="27"/>
  <c r="BJ56" i="27"/>
  <c r="K43" i="27"/>
  <c r="CS55" i="27"/>
  <c r="BY55" i="27"/>
  <c r="BM55" i="27"/>
  <c r="AW55" i="27"/>
  <c r="AT19" i="27"/>
  <c r="AT42" i="27"/>
  <c r="AT48" i="27"/>
  <c r="AT49" i="27"/>
  <c r="AT50" i="27"/>
  <c r="AT51" i="27"/>
  <c r="AT22" i="27"/>
  <c r="AT10" i="27"/>
  <c r="AT14" i="27"/>
  <c r="AT25" i="27"/>
  <c r="AT36" i="27"/>
  <c r="AT31" i="27"/>
  <c r="AT28" i="27"/>
  <c r="AT17" i="27"/>
  <c r="AT15" i="27"/>
  <c r="AT41" i="27"/>
  <c r="AT33" i="27"/>
  <c r="AT29" i="27"/>
  <c r="Q28" i="27"/>
  <c r="CK7" i="23"/>
  <c r="BY49" i="23"/>
  <c r="BE54" i="23" l="1"/>
  <c r="AS54" i="23"/>
  <c r="AO54" i="23"/>
  <c r="AK54" i="23"/>
  <c r="Q7" i="23"/>
  <c r="E54" i="23"/>
  <c r="G55" i="22"/>
  <c r="G54" i="22"/>
  <c r="G53" i="22"/>
  <c r="G52" i="22"/>
  <c r="G50" i="22"/>
  <c r="G49" i="22"/>
  <c r="G48" i="22"/>
  <c r="G46" i="22"/>
  <c r="G45" i="22"/>
  <c r="G44" i="22"/>
  <c r="G43" i="22"/>
  <c r="G42" i="22"/>
  <c r="G41" i="22"/>
  <c r="G40" i="22"/>
  <c r="G39" i="22"/>
  <c r="G38" i="22"/>
  <c r="G37" i="22"/>
  <c r="G35" i="22"/>
  <c r="G34" i="22"/>
  <c r="G33" i="22"/>
  <c r="G32" i="22"/>
  <c r="G30" i="22"/>
  <c r="G29" i="22"/>
  <c r="G28" i="22"/>
  <c r="G27" i="22"/>
  <c r="G25" i="22"/>
  <c r="G24" i="22"/>
  <c r="G23" i="22"/>
  <c r="G22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I56" i="22"/>
  <c r="I59" i="22"/>
  <c r="U53" i="20"/>
  <c r="U55" i="20" s="1"/>
  <c r="S54" i="20"/>
  <c r="S52" i="20"/>
  <c r="S51" i="20"/>
  <c r="S50" i="20"/>
  <c r="S49" i="20"/>
  <c r="S48" i="20"/>
  <c r="S47" i="20"/>
  <c r="S46" i="20"/>
  <c r="S45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R55" i="20"/>
  <c r="S53" i="20" l="1"/>
  <c r="I54" i="20" l="1"/>
  <c r="E54" i="20"/>
  <c r="J57" i="18"/>
  <c r="AH57" i="16"/>
  <c r="AG54" i="16"/>
  <c r="AC54" i="16"/>
  <c r="Y42" i="16"/>
  <c r="U54" i="16"/>
  <c r="Q54" i="16"/>
  <c r="M54" i="16"/>
  <c r="I54" i="16"/>
  <c r="N55" i="14"/>
  <c r="J58" i="13"/>
  <c r="I55" i="13"/>
  <c r="E55" i="13"/>
  <c r="N57" i="12"/>
  <c r="E52" i="12"/>
  <c r="M54" i="12"/>
  <c r="I54" i="12"/>
  <c r="B53" i="11"/>
  <c r="C52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E53" i="11"/>
  <c r="E57" i="11" s="1"/>
  <c r="E55" i="10"/>
  <c r="J57" i="9"/>
  <c r="J4" i="9"/>
  <c r="G53" i="9"/>
  <c r="G52" i="9"/>
  <c r="G51" i="9"/>
  <c r="G49" i="9"/>
  <c r="G48" i="9"/>
  <c r="G47" i="9"/>
  <c r="G46" i="9"/>
  <c r="G45" i="9"/>
  <c r="G44" i="9"/>
  <c r="G42" i="9"/>
  <c r="G41" i="9"/>
  <c r="G40" i="9"/>
  <c r="G39" i="9"/>
  <c r="G38" i="9"/>
  <c r="G37" i="9"/>
  <c r="G36" i="9"/>
  <c r="G35" i="9"/>
  <c r="G34" i="9"/>
  <c r="G32" i="9"/>
  <c r="G31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2" i="9"/>
  <c r="G11" i="9"/>
  <c r="G10" i="9"/>
  <c r="G9" i="9"/>
  <c r="G8" i="9"/>
  <c r="G7" i="9"/>
  <c r="G6" i="9"/>
  <c r="G5" i="9"/>
  <c r="E54" i="9"/>
  <c r="E59" i="9" s="1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2" i="9"/>
  <c r="J11" i="9"/>
  <c r="J10" i="9"/>
  <c r="J9" i="9"/>
  <c r="J8" i="9"/>
  <c r="J7" i="9"/>
  <c r="J6" i="9"/>
  <c r="J5" i="9"/>
  <c r="I13" i="9"/>
  <c r="J13" i="9" s="1"/>
  <c r="E55" i="7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G13" i="9" l="1"/>
  <c r="I54" i="9"/>
  <c r="I59" i="9" s="1"/>
  <c r="E55" i="16"/>
  <c r="E50" i="6"/>
  <c r="E47" i="6"/>
  <c r="E7" i="6"/>
  <c r="V58" i="5"/>
  <c r="R54" i="5"/>
  <c r="R53" i="5"/>
  <c r="R52" i="5"/>
  <c r="R50" i="5"/>
  <c r="R49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U30" i="5"/>
  <c r="R30" i="5" s="1"/>
  <c r="U48" i="5"/>
  <c r="R48" i="5" s="1"/>
  <c r="U55" i="5" l="1"/>
  <c r="U60" i="5" s="1"/>
  <c r="R55" i="5"/>
  <c r="N55" i="5"/>
  <c r="J55" i="5"/>
  <c r="F55" i="5"/>
  <c r="M50" i="5"/>
  <c r="I52" i="5" l="1"/>
  <c r="E54" i="5"/>
  <c r="F56" i="31" l="1"/>
  <c r="F59" i="31" s="1"/>
  <c r="B56" i="31"/>
  <c r="D55" i="29" l="1"/>
  <c r="AP56" i="27" l="1"/>
  <c r="AL56" i="27"/>
  <c r="AH56" i="27"/>
  <c r="AD56" i="27"/>
  <c r="Z56" i="27"/>
  <c r="V56" i="27"/>
  <c r="R56" i="27"/>
  <c r="N56" i="27"/>
  <c r="AT56" i="27"/>
  <c r="J56" i="27"/>
  <c r="F56" i="27"/>
  <c r="DE55" i="27" l="1"/>
  <c r="DA55" i="27"/>
  <c r="CW55" i="27"/>
  <c r="CO55" i="27"/>
  <c r="CK55" i="27"/>
  <c r="CG55" i="27"/>
  <c r="CC55" i="27"/>
  <c r="BU55" i="27"/>
  <c r="BQ55" i="27"/>
  <c r="BI55" i="27"/>
  <c r="BE55" i="27"/>
  <c r="BA55" i="27"/>
  <c r="AS55" i="27"/>
  <c r="AO55" i="27"/>
  <c r="AK55" i="27"/>
  <c r="AG55" i="27"/>
  <c r="AC55" i="27"/>
  <c r="Y55" i="27"/>
  <c r="U55" i="27"/>
  <c r="Q55" i="27"/>
  <c r="M55" i="27"/>
  <c r="I55" i="27"/>
  <c r="E55" i="27"/>
  <c r="DE54" i="27"/>
  <c r="DA54" i="27"/>
  <c r="CW54" i="27"/>
  <c r="CS54" i="27"/>
  <c r="CO54" i="27"/>
  <c r="CK54" i="27"/>
  <c r="CG54" i="27"/>
  <c r="CC54" i="27"/>
  <c r="BY54" i="27"/>
  <c r="BU54" i="27"/>
  <c r="BQ54" i="27"/>
  <c r="BM54" i="27"/>
  <c r="BI54" i="27"/>
  <c r="BE54" i="27"/>
  <c r="BA54" i="27"/>
  <c r="AW54" i="27"/>
  <c r="AS54" i="27"/>
  <c r="AO54" i="27"/>
  <c r="AK54" i="27"/>
  <c r="AG54" i="27"/>
  <c r="AC54" i="27"/>
  <c r="Y54" i="27"/>
  <c r="U54" i="27"/>
  <c r="Q54" i="27"/>
  <c r="M54" i="27"/>
  <c r="I54" i="27"/>
  <c r="E54" i="27"/>
  <c r="DE53" i="27"/>
  <c r="DA53" i="27"/>
  <c r="CW53" i="27"/>
  <c r="CS53" i="27"/>
  <c r="CO53" i="27"/>
  <c r="CK53" i="27"/>
  <c r="CG53" i="27"/>
  <c r="CC53" i="27"/>
  <c r="BY53" i="27"/>
  <c r="BU53" i="27"/>
  <c r="BQ53" i="27"/>
  <c r="BM53" i="27"/>
  <c r="BI53" i="27"/>
  <c r="BE53" i="27"/>
  <c r="BA53" i="27"/>
  <c r="AW53" i="27"/>
  <c r="AS53" i="27"/>
  <c r="AO53" i="27"/>
  <c r="AK53" i="27"/>
  <c r="AG53" i="27"/>
  <c r="AC53" i="27"/>
  <c r="Y53" i="27"/>
  <c r="U53" i="27"/>
  <c r="Q53" i="27"/>
  <c r="M53" i="27"/>
  <c r="I53" i="27"/>
  <c r="E53" i="27"/>
  <c r="DE52" i="27"/>
  <c r="DA52" i="27"/>
  <c r="CW52" i="27"/>
  <c r="CS52" i="27"/>
  <c r="CO52" i="27"/>
  <c r="CK52" i="27"/>
  <c r="CG52" i="27"/>
  <c r="CC52" i="27"/>
  <c r="BY52" i="27"/>
  <c r="BU52" i="27"/>
  <c r="BQ52" i="27"/>
  <c r="BM52" i="27"/>
  <c r="BI52" i="27"/>
  <c r="BE52" i="27"/>
  <c r="BA52" i="27"/>
  <c r="AW52" i="27"/>
  <c r="AS52" i="27"/>
  <c r="AO52" i="27"/>
  <c r="AK52" i="27"/>
  <c r="AG52" i="27"/>
  <c r="AC52" i="27"/>
  <c r="Y52" i="27"/>
  <c r="U52" i="27"/>
  <c r="Q52" i="27"/>
  <c r="M52" i="27"/>
  <c r="I52" i="27"/>
  <c r="E52" i="27"/>
  <c r="DE51" i="27"/>
  <c r="DA51" i="27"/>
  <c r="CW51" i="27"/>
  <c r="CS51" i="27"/>
  <c r="CO51" i="27"/>
  <c r="CK51" i="27"/>
  <c r="CG51" i="27"/>
  <c r="CC51" i="27"/>
  <c r="BY51" i="27"/>
  <c r="BU51" i="27"/>
  <c r="BQ51" i="27"/>
  <c r="BM51" i="27"/>
  <c r="BI51" i="27"/>
  <c r="BE51" i="27"/>
  <c r="BA51" i="27"/>
  <c r="AW51" i="27"/>
  <c r="AS51" i="27"/>
  <c r="AO51" i="27"/>
  <c r="AK51" i="27"/>
  <c r="AG51" i="27"/>
  <c r="AC51" i="27"/>
  <c r="Y51" i="27"/>
  <c r="U51" i="27"/>
  <c r="Q51" i="27"/>
  <c r="M51" i="27"/>
  <c r="I51" i="27"/>
  <c r="E51" i="27"/>
  <c r="DE50" i="27"/>
  <c r="DA50" i="27"/>
  <c r="CW50" i="27"/>
  <c r="CS50" i="27"/>
  <c r="CO50" i="27"/>
  <c r="CK50" i="27"/>
  <c r="CG50" i="27"/>
  <c r="CC50" i="27"/>
  <c r="BY50" i="27"/>
  <c r="BU50" i="27"/>
  <c r="BQ50" i="27"/>
  <c r="BM50" i="27"/>
  <c r="BI50" i="27"/>
  <c r="BE50" i="27"/>
  <c r="BA50" i="27"/>
  <c r="AW50" i="27"/>
  <c r="AS50" i="27"/>
  <c r="AO50" i="27"/>
  <c r="AK50" i="27"/>
  <c r="AG50" i="27"/>
  <c r="AC50" i="27"/>
  <c r="Y50" i="27"/>
  <c r="U50" i="27"/>
  <c r="Q50" i="27"/>
  <c r="M50" i="27"/>
  <c r="I50" i="27"/>
  <c r="E50" i="27"/>
  <c r="DE49" i="27"/>
  <c r="DA49" i="27"/>
  <c r="CW49" i="27"/>
  <c r="CS49" i="27"/>
  <c r="CO49" i="27"/>
  <c r="CK49" i="27"/>
  <c r="CG49" i="27"/>
  <c r="CC49" i="27"/>
  <c r="BY49" i="27"/>
  <c r="BU49" i="27"/>
  <c r="BQ49" i="27"/>
  <c r="BM49" i="27"/>
  <c r="BI49" i="27"/>
  <c r="BE49" i="27"/>
  <c r="BA49" i="27"/>
  <c r="AW49" i="27"/>
  <c r="AS49" i="27"/>
  <c r="AO49" i="27"/>
  <c r="AK49" i="27"/>
  <c r="AG49" i="27"/>
  <c r="AC49" i="27"/>
  <c r="Y49" i="27"/>
  <c r="U49" i="27"/>
  <c r="Q49" i="27"/>
  <c r="M49" i="27"/>
  <c r="I49" i="27"/>
  <c r="E49" i="27"/>
  <c r="DE48" i="27"/>
  <c r="DA48" i="27"/>
  <c r="CW48" i="27"/>
  <c r="CS48" i="27"/>
  <c r="CO48" i="27"/>
  <c r="CK48" i="27"/>
  <c r="CG48" i="27"/>
  <c r="CC48" i="27"/>
  <c r="BY48" i="27"/>
  <c r="BU48" i="27"/>
  <c r="BQ48" i="27"/>
  <c r="BM48" i="27"/>
  <c r="BI48" i="27"/>
  <c r="BE48" i="27"/>
  <c r="BA48" i="27"/>
  <c r="AW48" i="27"/>
  <c r="AS48" i="27"/>
  <c r="AO48" i="27"/>
  <c r="AK48" i="27"/>
  <c r="AG48" i="27"/>
  <c r="AC48" i="27"/>
  <c r="Y48" i="27"/>
  <c r="U48" i="27"/>
  <c r="Q48" i="27"/>
  <c r="M48" i="27"/>
  <c r="I48" i="27"/>
  <c r="E48" i="27"/>
  <c r="DE47" i="27"/>
  <c r="DA47" i="27"/>
  <c r="CW47" i="27"/>
  <c r="CS47" i="27"/>
  <c r="CO47" i="27"/>
  <c r="CK47" i="27"/>
  <c r="CG47" i="27"/>
  <c r="CC47" i="27"/>
  <c r="BY47" i="27"/>
  <c r="BU47" i="27"/>
  <c r="BQ47" i="27"/>
  <c r="BM47" i="27"/>
  <c r="BI47" i="27"/>
  <c r="BE47" i="27"/>
  <c r="BA47" i="27"/>
  <c r="AW47" i="27"/>
  <c r="AS47" i="27"/>
  <c r="AO47" i="27"/>
  <c r="AK47" i="27"/>
  <c r="AG47" i="27"/>
  <c r="AC47" i="27"/>
  <c r="Y47" i="27"/>
  <c r="U47" i="27"/>
  <c r="Q47" i="27"/>
  <c r="M47" i="27"/>
  <c r="I47" i="27"/>
  <c r="E47" i="27"/>
  <c r="DE46" i="27"/>
  <c r="DA46" i="27"/>
  <c r="CW46" i="27"/>
  <c r="CS46" i="27"/>
  <c r="CO46" i="27"/>
  <c r="CK46" i="27"/>
  <c r="CG46" i="27"/>
  <c r="CC46" i="27"/>
  <c r="BY46" i="27"/>
  <c r="BU46" i="27"/>
  <c r="BQ46" i="27"/>
  <c r="BM46" i="27"/>
  <c r="BI46" i="27"/>
  <c r="BE46" i="27"/>
  <c r="BA46" i="27"/>
  <c r="AW46" i="27"/>
  <c r="AS46" i="27"/>
  <c r="AO46" i="27"/>
  <c r="AK46" i="27"/>
  <c r="AG46" i="27"/>
  <c r="AC46" i="27"/>
  <c r="Y46" i="27"/>
  <c r="U46" i="27"/>
  <c r="Q46" i="27"/>
  <c r="M46" i="27"/>
  <c r="I46" i="27"/>
  <c r="E46" i="27"/>
  <c r="DE45" i="27"/>
  <c r="DA45" i="27"/>
  <c r="CW45" i="27"/>
  <c r="CS45" i="27"/>
  <c r="CO45" i="27"/>
  <c r="CK45" i="27"/>
  <c r="CG45" i="27"/>
  <c r="CC45" i="27"/>
  <c r="BY45" i="27"/>
  <c r="BU45" i="27"/>
  <c r="BQ45" i="27"/>
  <c r="BM45" i="27"/>
  <c r="BI45" i="27"/>
  <c r="BE45" i="27"/>
  <c r="BA45" i="27"/>
  <c r="AW45" i="27"/>
  <c r="AS45" i="27"/>
  <c r="AO45" i="27"/>
  <c r="AK45" i="27"/>
  <c r="AG45" i="27"/>
  <c r="AC45" i="27"/>
  <c r="Y45" i="27"/>
  <c r="U45" i="27"/>
  <c r="Q45" i="27"/>
  <c r="M45" i="27"/>
  <c r="I45" i="27"/>
  <c r="E45" i="27"/>
  <c r="DE44" i="27"/>
  <c r="DA44" i="27"/>
  <c r="CW44" i="27"/>
  <c r="CS44" i="27"/>
  <c r="CO44" i="27"/>
  <c r="CK44" i="27"/>
  <c r="CG44" i="27"/>
  <c r="CC44" i="27"/>
  <c r="BY44" i="27"/>
  <c r="BU44" i="27"/>
  <c r="BQ44" i="27"/>
  <c r="BM44" i="27"/>
  <c r="BI44" i="27"/>
  <c r="BE44" i="27"/>
  <c r="BA44" i="27"/>
  <c r="AW44" i="27"/>
  <c r="AS44" i="27"/>
  <c r="AO44" i="27"/>
  <c r="AK44" i="27"/>
  <c r="AG44" i="27"/>
  <c r="AC44" i="27"/>
  <c r="Y44" i="27"/>
  <c r="U44" i="27"/>
  <c r="Q44" i="27"/>
  <c r="M44" i="27"/>
  <c r="I44" i="27"/>
  <c r="E44" i="27"/>
  <c r="DE43" i="27"/>
  <c r="DA43" i="27"/>
  <c r="CW43" i="27"/>
  <c r="CS43" i="27"/>
  <c r="CO43" i="27"/>
  <c r="CK43" i="27"/>
  <c r="CG43" i="27"/>
  <c r="CC43" i="27"/>
  <c r="BY43" i="27"/>
  <c r="BU43" i="27"/>
  <c r="BQ43" i="27"/>
  <c r="BM43" i="27"/>
  <c r="BI43" i="27"/>
  <c r="BE43" i="27"/>
  <c r="BA43" i="27"/>
  <c r="AW43" i="27"/>
  <c r="AS43" i="27"/>
  <c r="AO43" i="27"/>
  <c r="AK43" i="27"/>
  <c r="AG43" i="27"/>
  <c r="AC43" i="27"/>
  <c r="Y43" i="27"/>
  <c r="U43" i="27"/>
  <c r="Q43" i="27"/>
  <c r="M43" i="27"/>
  <c r="I43" i="27"/>
  <c r="E43" i="27"/>
  <c r="DE42" i="27"/>
  <c r="DA42" i="27"/>
  <c r="CW42" i="27"/>
  <c r="CS42" i="27"/>
  <c r="CO42" i="27"/>
  <c r="CK42" i="27"/>
  <c r="CG42" i="27"/>
  <c r="CC42" i="27"/>
  <c r="BY42" i="27"/>
  <c r="BU42" i="27"/>
  <c r="BQ42" i="27"/>
  <c r="BM42" i="27"/>
  <c r="BI42" i="27"/>
  <c r="BE42" i="27"/>
  <c r="BA42" i="27"/>
  <c r="AW42" i="27"/>
  <c r="AS42" i="27"/>
  <c r="AO42" i="27"/>
  <c r="AK42" i="27"/>
  <c r="AG42" i="27"/>
  <c r="AC42" i="27"/>
  <c r="Y42" i="27"/>
  <c r="U42" i="27"/>
  <c r="Q42" i="27"/>
  <c r="M42" i="27"/>
  <c r="I42" i="27"/>
  <c r="E42" i="27"/>
  <c r="DE41" i="27"/>
  <c r="DA41" i="27"/>
  <c r="CW41" i="27"/>
  <c r="CS41" i="27"/>
  <c r="CO41" i="27"/>
  <c r="CK41" i="27"/>
  <c r="CG41" i="27"/>
  <c r="CC41" i="27"/>
  <c r="BY41" i="27"/>
  <c r="BU41" i="27"/>
  <c r="BQ41" i="27"/>
  <c r="BM41" i="27"/>
  <c r="BI41" i="27"/>
  <c r="BE41" i="27"/>
  <c r="BA41" i="27"/>
  <c r="AW41" i="27"/>
  <c r="AS41" i="27"/>
  <c r="AO41" i="27"/>
  <c r="AK41" i="27"/>
  <c r="AG41" i="27"/>
  <c r="AC41" i="27"/>
  <c r="Y41" i="27"/>
  <c r="U41" i="27"/>
  <c r="Q41" i="27"/>
  <c r="M41" i="27"/>
  <c r="I41" i="27"/>
  <c r="E41" i="27"/>
  <c r="DE40" i="27"/>
  <c r="DA40" i="27"/>
  <c r="CW40" i="27"/>
  <c r="CS40" i="27"/>
  <c r="CO40" i="27"/>
  <c r="CK40" i="27"/>
  <c r="CG40" i="27"/>
  <c r="CC40" i="27"/>
  <c r="BY40" i="27"/>
  <c r="BU40" i="27"/>
  <c r="BQ40" i="27"/>
  <c r="BM40" i="27"/>
  <c r="BI40" i="27"/>
  <c r="BE40" i="27"/>
  <c r="BA40" i="27"/>
  <c r="AW40" i="27"/>
  <c r="AS40" i="27"/>
  <c r="AO40" i="27"/>
  <c r="AK40" i="27"/>
  <c r="AG40" i="27"/>
  <c r="AC40" i="27"/>
  <c r="Y40" i="27"/>
  <c r="U40" i="27"/>
  <c r="Q40" i="27"/>
  <c r="M40" i="27"/>
  <c r="I40" i="27"/>
  <c r="E40" i="27"/>
  <c r="DE39" i="27"/>
  <c r="DA39" i="27"/>
  <c r="CW39" i="27"/>
  <c r="CS39" i="27"/>
  <c r="CO39" i="27"/>
  <c r="CK39" i="27"/>
  <c r="CG39" i="27"/>
  <c r="CC39" i="27"/>
  <c r="BY39" i="27"/>
  <c r="BU39" i="27"/>
  <c r="BQ39" i="27"/>
  <c r="BM39" i="27"/>
  <c r="BI39" i="27"/>
  <c r="BE39" i="27"/>
  <c r="BA39" i="27"/>
  <c r="AW39" i="27"/>
  <c r="AS39" i="27"/>
  <c r="AO39" i="27"/>
  <c r="AK39" i="27"/>
  <c r="AG39" i="27"/>
  <c r="AC39" i="27"/>
  <c r="Y39" i="27"/>
  <c r="U39" i="27"/>
  <c r="Q39" i="27"/>
  <c r="M39" i="27"/>
  <c r="I39" i="27"/>
  <c r="E39" i="27"/>
  <c r="DE38" i="27"/>
  <c r="DA38" i="27"/>
  <c r="CW38" i="27"/>
  <c r="CS38" i="27"/>
  <c r="CO38" i="27"/>
  <c r="CK38" i="27"/>
  <c r="CG38" i="27"/>
  <c r="CC38" i="27"/>
  <c r="BY38" i="27"/>
  <c r="BU38" i="27"/>
  <c r="BQ38" i="27"/>
  <c r="BM38" i="27"/>
  <c r="BI38" i="27"/>
  <c r="BE38" i="27"/>
  <c r="BA38" i="27"/>
  <c r="AW38" i="27"/>
  <c r="AS38" i="27"/>
  <c r="AO38" i="27"/>
  <c r="AK38" i="27"/>
  <c r="AG38" i="27"/>
  <c r="AC38" i="27"/>
  <c r="Y38" i="27"/>
  <c r="U38" i="27"/>
  <c r="Q38" i="27"/>
  <c r="M38" i="27"/>
  <c r="I38" i="27"/>
  <c r="E38" i="27"/>
  <c r="DE37" i="27"/>
  <c r="DA37" i="27"/>
  <c r="CW37" i="27"/>
  <c r="CS37" i="27"/>
  <c r="CO37" i="27"/>
  <c r="CK37" i="27"/>
  <c r="CG37" i="27"/>
  <c r="CC37" i="27"/>
  <c r="BY37" i="27"/>
  <c r="BU37" i="27"/>
  <c r="BQ37" i="27"/>
  <c r="BM37" i="27"/>
  <c r="BI37" i="27"/>
  <c r="BE37" i="27"/>
  <c r="BA37" i="27"/>
  <c r="AW37" i="27"/>
  <c r="AS37" i="27"/>
  <c r="AO37" i="27"/>
  <c r="AK37" i="27"/>
  <c r="AG37" i="27"/>
  <c r="AC37" i="27"/>
  <c r="Y37" i="27"/>
  <c r="U37" i="27"/>
  <c r="Q37" i="27"/>
  <c r="M37" i="27"/>
  <c r="I37" i="27"/>
  <c r="E37" i="27"/>
  <c r="DE36" i="27"/>
  <c r="DA36" i="27"/>
  <c r="CW36" i="27"/>
  <c r="CS36" i="27"/>
  <c r="CO36" i="27"/>
  <c r="CK36" i="27"/>
  <c r="CG36" i="27"/>
  <c r="CC36" i="27"/>
  <c r="BY36" i="27"/>
  <c r="BU36" i="27"/>
  <c r="BQ36" i="27"/>
  <c r="BM36" i="27"/>
  <c r="BI36" i="27"/>
  <c r="BE36" i="27"/>
  <c r="BA36" i="27"/>
  <c r="AW36" i="27"/>
  <c r="AS36" i="27"/>
  <c r="AO36" i="27"/>
  <c r="AK36" i="27"/>
  <c r="AG36" i="27"/>
  <c r="AC36" i="27"/>
  <c r="Y36" i="27"/>
  <c r="U36" i="27"/>
  <c r="Q36" i="27"/>
  <c r="M36" i="27"/>
  <c r="I36" i="27"/>
  <c r="E36" i="27"/>
  <c r="DE35" i="27"/>
  <c r="DA35" i="27"/>
  <c r="CW35" i="27"/>
  <c r="CS35" i="27"/>
  <c r="CO35" i="27"/>
  <c r="CK35" i="27"/>
  <c r="CG35" i="27"/>
  <c r="CC35" i="27"/>
  <c r="BY35" i="27"/>
  <c r="BU35" i="27"/>
  <c r="BQ35" i="27"/>
  <c r="BM35" i="27"/>
  <c r="BI35" i="27"/>
  <c r="BE35" i="27"/>
  <c r="BA35" i="27"/>
  <c r="AW35" i="27"/>
  <c r="AS35" i="27"/>
  <c r="AO35" i="27"/>
  <c r="AK35" i="27"/>
  <c r="AG35" i="27"/>
  <c r="AC35" i="27"/>
  <c r="Y35" i="27"/>
  <c r="U35" i="27"/>
  <c r="Q35" i="27"/>
  <c r="M35" i="27"/>
  <c r="I35" i="27"/>
  <c r="E35" i="27"/>
  <c r="DE34" i="27"/>
  <c r="DA34" i="27"/>
  <c r="CW34" i="27"/>
  <c r="CS34" i="27"/>
  <c r="CO34" i="27"/>
  <c r="CK34" i="27"/>
  <c r="CG34" i="27"/>
  <c r="CC34" i="27"/>
  <c r="BY34" i="27"/>
  <c r="BU34" i="27"/>
  <c r="BQ34" i="27"/>
  <c r="BM34" i="27"/>
  <c r="BI34" i="27"/>
  <c r="BE34" i="27"/>
  <c r="BA34" i="27"/>
  <c r="AW34" i="27"/>
  <c r="AS34" i="27"/>
  <c r="AO34" i="27"/>
  <c r="AK34" i="27"/>
  <c r="AG34" i="27"/>
  <c r="AC34" i="27"/>
  <c r="Y34" i="27"/>
  <c r="U34" i="27"/>
  <c r="Q34" i="27"/>
  <c r="M34" i="27"/>
  <c r="I34" i="27"/>
  <c r="E34" i="27"/>
  <c r="DE33" i="27"/>
  <c r="DA33" i="27"/>
  <c r="CW33" i="27"/>
  <c r="CS33" i="27"/>
  <c r="CO33" i="27"/>
  <c r="CK33" i="27"/>
  <c r="CG33" i="27"/>
  <c r="CC33" i="27"/>
  <c r="BY33" i="27"/>
  <c r="BU33" i="27"/>
  <c r="BQ33" i="27"/>
  <c r="BM33" i="27"/>
  <c r="BI33" i="27"/>
  <c r="BE33" i="27"/>
  <c r="BA33" i="27"/>
  <c r="AW33" i="27"/>
  <c r="AS33" i="27"/>
  <c r="AO33" i="27"/>
  <c r="AK33" i="27"/>
  <c r="AG33" i="27"/>
  <c r="AC33" i="27"/>
  <c r="Y33" i="27"/>
  <c r="U33" i="27"/>
  <c r="Q33" i="27"/>
  <c r="M33" i="27"/>
  <c r="I33" i="27"/>
  <c r="E33" i="27"/>
  <c r="DE32" i="27"/>
  <c r="DA32" i="27"/>
  <c r="CW32" i="27"/>
  <c r="CS32" i="27"/>
  <c r="CO32" i="27"/>
  <c r="CK32" i="27"/>
  <c r="CG32" i="27"/>
  <c r="CC32" i="27"/>
  <c r="BY32" i="27"/>
  <c r="BU32" i="27"/>
  <c r="BQ32" i="27"/>
  <c r="BM32" i="27"/>
  <c r="BI32" i="27"/>
  <c r="BE32" i="27"/>
  <c r="BA32" i="27"/>
  <c r="AW32" i="27"/>
  <c r="AS32" i="27"/>
  <c r="AO32" i="27"/>
  <c r="AK32" i="27"/>
  <c r="AG32" i="27"/>
  <c r="AC32" i="27"/>
  <c r="Y32" i="27"/>
  <c r="U32" i="27"/>
  <c r="Q32" i="27"/>
  <c r="M32" i="27"/>
  <c r="I32" i="27"/>
  <c r="E32" i="27"/>
  <c r="DE31" i="27"/>
  <c r="DA31" i="27"/>
  <c r="CW31" i="27"/>
  <c r="CS31" i="27"/>
  <c r="CO31" i="27"/>
  <c r="CK31" i="27"/>
  <c r="CG31" i="27"/>
  <c r="CC31" i="27"/>
  <c r="BY31" i="27"/>
  <c r="BU31" i="27"/>
  <c r="BQ31" i="27"/>
  <c r="BM31" i="27"/>
  <c r="BI31" i="27"/>
  <c r="BE31" i="27"/>
  <c r="BA31" i="27"/>
  <c r="AW31" i="27"/>
  <c r="AS31" i="27"/>
  <c r="AO31" i="27"/>
  <c r="AK31" i="27"/>
  <c r="AG31" i="27"/>
  <c r="AC31" i="27"/>
  <c r="Y31" i="27"/>
  <c r="U31" i="27"/>
  <c r="Q31" i="27"/>
  <c r="M31" i="27"/>
  <c r="I31" i="27"/>
  <c r="E31" i="27"/>
  <c r="DE30" i="27"/>
  <c r="DA30" i="27"/>
  <c r="CW30" i="27"/>
  <c r="CS30" i="27"/>
  <c r="CO30" i="27"/>
  <c r="CK30" i="27"/>
  <c r="CG30" i="27"/>
  <c r="CC30" i="27"/>
  <c r="BY30" i="27"/>
  <c r="BU30" i="27"/>
  <c r="BQ30" i="27"/>
  <c r="BM30" i="27"/>
  <c r="BI30" i="27"/>
  <c r="BE30" i="27"/>
  <c r="BA30" i="27"/>
  <c r="AW30" i="27"/>
  <c r="AS30" i="27"/>
  <c r="AO30" i="27"/>
  <c r="AK30" i="27"/>
  <c r="AG30" i="27"/>
  <c r="AC30" i="27"/>
  <c r="Y30" i="27"/>
  <c r="U30" i="27"/>
  <c r="Q30" i="27"/>
  <c r="M30" i="27"/>
  <c r="I30" i="27"/>
  <c r="E30" i="27"/>
  <c r="DE29" i="27"/>
  <c r="DA29" i="27"/>
  <c r="CW29" i="27"/>
  <c r="CS29" i="27"/>
  <c r="CO29" i="27"/>
  <c r="CK29" i="27"/>
  <c r="CG29" i="27"/>
  <c r="CC29" i="27"/>
  <c r="BY29" i="27"/>
  <c r="BU29" i="27"/>
  <c r="BQ29" i="27"/>
  <c r="BM29" i="27"/>
  <c r="BI29" i="27"/>
  <c r="BE29" i="27"/>
  <c r="BA29" i="27"/>
  <c r="AW29" i="27"/>
  <c r="AS29" i="27"/>
  <c r="AO29" i="27"/>
  <c r="AK29" i="27"/>
  <c r="AG29" i="27"/>
  <c r="AC29" i="27"/>
  <c r="Y29" i="27"/>
  <c r="U29" i="27"/>
  <c r="Q29" i="27"/>
  <c r="M29" i="27"/>
  <c r="I29" i="27"/>
  <c r="E29" i="27"/>
  <c r="DE28" i="27"/>
  <c r="DA28" i="27"/>
  <c r="CW28" i="27"/>
  <c r="CS28" i="27"/>
  <c r="CO28" i="27"/>
  <c r="CK28" i="27"/>
  <c r="CG28" i="27"/>
  <c r="CC28" i="27"/>
  <c r="BY28" i="27"/>
  <c r="BU28" i="27"/>
  <c r="BQ28" i="27"/>
  <c r="BM28" i="27"/>
  <c r="BI28" i="27"/>
  <c r="BE28" i="27"/>
  <c r="BA28" i="27"/>
  <c r="AW28" i="27"/>
  <c r="AS28" i="27"/>
  <c r="AO28" i="27"/>
  <c r="AK28" i="27"/>
  <c r="AG28" i="27"/>
  <c r="AC28" i="27"/>
  <c r="Y28" i="27"/>
  <c r="U28" i="27"/>
  <c r="M28" i="27"/>
  <c r="I28" i="27"/>
  <c r="E28" i="27"/>
  <c r="DE27" i="27"/>
  <c r="DA27" i="27"/>
  <c r="CW27" i="27"/>
  <c r="CS27" i="27"/>
  <c r="CO27" i="27"/>
  <c r="CK27" i="27"/>
  <c r="CG27" i="27"/>
  <c r="CC27" i="27"/>
  <c r="BY27" i="27"/>
  <c r="BU27" i="27"/>
  <c r="BQ27" i="27"/>
  <c r="BM27" i="27"/>
  <c r="BI27" i="27"/>
  <c r="BE27" i="27"/>
  <c r="BA27" i="27"/>
  <c r="AW27" i="27"/>
  <c r="AS27" i="27"/>
  <c r="AO27" i="27"/>
  <c r="AK27" i="27"/>
  <c r="AG27" i="27"/>
  <c r="AC27" i="27"/>
  <c r="Y27" i="27"/>
  <c r="U27" i="27"/>
  <c r="Q27" i="27"/>
  <c r="M27" i="27"/>
  <c r="I27" i="27"/>
  <c r="E27" i="27"/>
  <c r="DE26" i="27"/>
  <c r="DA26" i="27"/>
  <c r="CW26" i="27"/>
  <c r="CS26" i="27"/>
  <c r="CO26" i="27"/>
  <c r="CK26" i="27"/>
  <c r="CG26" i="27"/>
  <c r="CC26" i="27"/>
  <c r="BY26" i="27"/>
  <c r="BU26" i="27"/>
  <c r="BQ26" i="27"/>
  <c r="BM26" i="27"/>
  <c r="BI26" i="27"/>
  <c r="BE26" i="27"/>
  <c r="BA26" i="27"/>
  <c r="AW26" i="27"/>
  <c r="AS26" i="27"/>
  <c r="AO26" i="27"/>
  <c r="AK26" i="27"/>
  <c r="AG26" i="27"/>
  <c r="AC26" i="27"/>
  <c r="Y26" i="27"/>
  <c r="U26" i="27"/>
  <c r="Q26" i="27"/>
  <c r="M26" i="27"/>
  <c r="I26" i="27"/>
  <c r="E26" i="27"/>
  <c r="DE25" i="27"/>
  <c r="DA25" i="27"/>
  <c r="CW25" i="27"/>
  <c r="CS25" i="27"/>
  <c r="CO25" i="27"/>
  <c r="CK25" i="27"/>
  <c r="CG25" i="27"/>
  <c r="CC25" i="27"/>
  <c r="BY25" i="27"/>
  <c r="BU25" i="27"/>
  <c r="BQ25" i="27"/>
  <c r="BM25" i="27"/>
  <c r="BI25" i="27"/>
  <c r="BE25" i="27"/>
  <c r="BA25" i="27"/>
  <c r="AW25" i="27"/>
  <c r="AS25" i="27"/>
  <c r="AO25" i="27"/>
  <c r="AK25" i="27"/>
  <c r="AG25" i="27"/>
  <c r="AC25" i="27"/>
  <c r="Y25" i="27"/>
  <c r="U25" i="27"/>
  <c r="Q25" i="27"/>
  <c r="M25" i="27"/>
  <c r="I25" i="27"/>
  <c r="E25" i="27"/>
  <c r="DE24" i="27"/>
  <c r="DA24" i="27"/>
  <c r="CW24" i="27"/>
  <c r="CS24" i="27"/>
  <c r="CO24" i="27"/>
  <c r="CK24" i="27"/>
  <c r="CG24" i="27"/>
  <c r="CC24" i="27"/>
  <c r="BY24" i="27"/>
  <c r="BU24" i="27"/>
  <c r="BQ24" i="27"/>
  <c r="BM24" i="27"/>
  <c r="BI24" i="27"/>
  <c r="BE24" i="27"/>
  <c r="BA24" i="27"/>
  <c r="AW24" i="27"/>
  <c r="AS24" i="27"/>
  <c r="AO24" i="27"/>
  <c r="AK24" i="27"/>
  <c r="AG24" i="27"/>
  <c r="AC24" i="27"/>
  <c r="Y24" i="27"/>
  <c r="U24" i="27"/>
  <c r="Q24" i="27"/>
  <c r="M24" i="27"/>
  <c r="I24" i="27"/>
  <c r="E24" i="27"/>
  <c r="DE23" i="27"/>
  <c r="DA23" i="27"/>
  <c r="CW23" i="27"/>
  <c r="CS23" i="27"/>
  <c r="CO23" i="27"/>
  <c r="CK23" i="27"/>
  <c r="CG23" i="27"/>
  <c r="CC23" i="27"/>
  <c r="BY23" i="27"/>
  <c r="BU23" i="27"/>
  <c r="BQ23" i="27"/>
  <c r="BM23" i="27"/>
  <c r="BI23" i="27"/>
  <c r="BE23" i="27"/>
  <c r="BA23" i="27"/>
  <c r="AW23" i="27"/>
  <c r="AS23" i="27"/>
  <c r="AO23" i="27"/>
  <c r="AK23" i="27"/>
  <c r="AG23" i="27"/>
  <c r="AC23" i="27"/>
  <c r="Y23" i="27"/>
  <c r="U23" i="27"/>
  <c r="Q23" i="27"/>
  <c r="M23" i="27"/>
  <c r="I23" i="27"/>
  <c r="E23" i="27"/>
  <c r="DE22" i="27"/>
  <c r="DA22" i="27"/>
  <c r="CW22" i="27"/>
  <c r="CS22" i="27"/>
  <c r="CO22" i="27"/>
  <c r="CK22" i="27"/>
  <c r="CG22" i="27"/>
  <c r="CC22" i="27"/>
  <c r="BY22" i="27"/>
  <c r="BU22" i="27"/>
  <c r="BQ22" i="27"/>
  <c r="BM22" i="27"/>
  <c r="BI22" i="27"/>
  <c r="BE22" i="27"/>
  <c r="BA22" i="27"/>
  <c r="AW22" i="27"/>
  <c r="AS22" i="27"/>
  <c r="AO22" i="27"/>
  <c r="AK22" i="27"/>
  <c r="AG22" i="27"/>
  <c r="AC22" i="27"/>
  <c r="Y22" i="27"/>
  <c r="U22" i="27"/>
  <c r="Q22" i="27"/>
  <c r="M22" i="27"/>
  <c r="I22" i="27"/>
  <c r="E22" i="27"/>
  <c r="DE21" i="27"/>
  <c r="DA21" i="27"/>
  <c r="CW21" i="27"/>
  <c r="CS21" i="27"/>
  <c r="CO21" i="27"/>
  <c r="CK21" i="27"/>
  <c r="CG21" i="27"/>
  <c r="CC21" i="27"/>
  <c r="BY21" i="27"/>
  <c r="BU21" i="27"/>
  <c r="BQ21" i="27"/>
  <c r="BM21" i="27"/>
  <c r="BI21" i="27"/>
  <c r="BE21" i="27"/>
  <c r="BA21" i="27"/>
  <c r="AW21" i="27"/>
  <c r="AS21" i="27"/>
  <c r="AO21" i="27"/>
  <c r="AK21" i="27"/>
  <c r="AG21" i="27"/>
  <c r="AC21" i="27"/>
  <c r="Y21" i="27"/>
  <c r="U21" i="27"/>
  <c r="Q21" i="27"/>
  <c r="M21" i="27"/>
  <c r="I21" i="27"/>
  <c r="E21" i="27"/>
  <c r="DE20" i="27"/>
  <c r="DA20" i="27"/>
  <c r="CW20" i="27"/>
  <c r="CS20" i="27"/>
  <c r="CO20" i="27"/>
  <c r="CK20" i="27"/>
  <c r="CG20" i="27"/>
  <c r="CC20" i="27"/>
  <c r="BY20" i="27"/>
  <c r="BU20" i="27"/>
  <c r="BQ20" i="27"/>
  <c r="BM20" i="27"/>
  <c r="BI20" i="27"/>
  <c r="BE20" i="27"/>
  <c r="BA20" i="27"/>
  <c r="AW20" i="27"/>
  <c r="AS20" i="27"/>
  <c r="AO20" i="27"/>
  <c r="AK20" i="27"/>
  <c r="AG20" i="27"/>
  <c r="AC20" i="27"/>
  <c r="Y20" i="27"/>
  <c r="U20" i="27"/>
  <c r="Q20" i="27"/>
  <c r="M20" i="27"/>
  <c r="I20" i="27"/>
  <c r="E20" i="27"/>
  <c r="DE19" i="27"/>
  <c r="DA19" i="27"/>
  <c r="CW19" i="27"/>
  <c r="CS19" i="27"/>
  <c r="CO19" i="27"/>
  <c r="CK19" i="27"/>
  <c r="CG19" i="27"/>
  <c r="CC19" i="27"/>
  <c r="BY19" i="27"/>
  <c r="BU19" i="27"/>
  <c r="BQ19" i="27"/>
  <c r="BM19" i="27"/>
  <c r="BI19" i="27"/>
  <c r="BE19" i="27"/>
  <c r="BA19" i="27"/>
  <c r="AW19" i="27"/>
  <c r="AS19" i="27"/>
  <c r="AO19" i="27"/>
  <c r="AK19" i="27"/>
  <c r="AG19" i="27"/>
  <c r="AC19" i="27"/>
  <c r="Y19" i="27"/>
  <c r="U19" i="27"/>
  <c r="Q19" i="27"/>
  <c r="M19" i="27"/>
  <c r="I19" i="27"/>
  <c r="E19" i="27"/>
  <c r="DE18" i="27"/>
  <c r="DA18" i="27"/>
  <c r="CW18" i="27"/>
  <c r="CS18" i="27"/>
  <c r="CO18" i="27"/>
  <c r="CK18" i="27"/>
  <c r="CG18" i="27"/>
  <c r="CC18" i="27"/>
  <c r="BY18" i="27"/>
  <c r="BU18" i="27"/>
  <c r="BQ18" i="27"/>
  <c r="BM18" i="27"/>
  <c r="BI18" i="27"/>
  <c r="BE18" i="27"/>
  <c r="BA18" i="27"/>
  <c r="AW18" i="27"/>
  <c r="AS18" i="27"/>
  <c r="AO18" i="27"/>
  <c r="AK18" i="27"/>
  <c r="AG18" i="27"/>
  <c r="AC18" i="27"/>
  <c r="Y18" i="27"/>
  <c r="U18" i="27"/>
  <c r="Q18" i="27"/>
  <c r="M18" i="27"/>
  <c r="I18" i="27"/>
  <c r="E18" i="27"/>
  <c r="DE17" i="27"/>
  <c r="DA17" i="27"/>
  <c r="CW17" i="27"/>
  <c r="CS17" i="27"/>
  <c r="CO17" i="27"/>
  <c r="CK17" i="27"/>
  <c r="CG17" i="27"/>
  <c r="CC17" i="27"/>
  <c r="BY17" i="27"/>
  <c r="BU17" i="27"/>
  <c r="BQ17" i="27"/>
  <c r="BM17" i="27"/>
  <c r="BI17" i="27"/>
  <c r="BE17" i="27"/>
  <c r="BA17" i="27"/>
  <c r="AW17" i="27"/>
  <c r="AS17" i="27"/>
  <c r="AO17" i="27"/>
  <c r="AK17" i="27"/>
  <c r="AG17" i="27"/>
  <c r="AC17" i="27"/>
  <c r="Y17" i="27"/>
  <c r="U17" i="27"/>
  <c r="Q17" i="27"/>
  <c r="M17" i="27"/>
  <c r="I17" i="27"/>
  <c r="E17" i="27"/>
  <c r="DE16" i="27"/>
  <c r="DA16" i="27"/>
  <c r="CW16" i="27"/>
  <c r="CS16" i="27"/>
  <c r="CO16" i="27"/>
  <c r="CK16" i="27"/>
  <c r="CG16" i="27"/>
  <c r="CC16" i="27"/>
  <c r="BY16" i="27"/>
  <c r="BU16" i="27"/>
  <c r="BQ16" i="27"/>
  <c r="BM16" i="27"/>
  <c r="BI16" i="27"/>
  <c r="BE16" i="27"/>
  <c r="BA16" i="27"/>
  <c r="AW16" i="27"/>
  <c r="AS16" i="27"/>
  <c r="AO16" i="27"/>
  <c r="AK16" i="27"/>
  <c r="AG16" i="27"/>
  <c r="AC16" i="27"/>
  <c r="Y16" i="27"/>
  <c r="U16" i="27"/>
  <c r="Q16" i="27"/>
  <c r="M16" i="27"/>
  <c r="I16" i="27"/>
  <c r="E16" i="27"/>
  <c r="DE15" i="27"/>
  <c r="DA15" i="27"/>
  <c r="CW15" i="27"/>
  <c r="CS15" i="27"/>
  <c r="CO15" i="27"/>
  <c r="CK15" i="27"/>
  <c r="CG15" i="27"/>
  <c r="CC15" i="27"/>
  <c r="BY15" i="27"/>
  <c r="BU15" i="27"/>
  <c r="BQ15" i="27"/>
  <c r="BM15" i="27"/>
  <c r="BI15" i="27"/>
  <c r="BE15" i="27"/>
  <c r="BA15" i="27"/>
  <c r="AW15" i="27"/>
  <c r="AS15" i="27"/>
  <c r="AO15" i="27"/>
  <c r="AK15" i="27"/>
  <c r="AG15" i="27"/>
  <c r="AC15" i="27"/>
  <c r="Y15" i="27"/>
  <c r="U15" i="27"/>
  <c r="Q15" i="27"/>
  <c r="M15" i="27"/>
  <c r="I15" i="27"/>
  <c r="E15" i="27"/>
  <c r="DE14" i="27"/>
  <c r="DA14" i="27"/>
  <c r="CW14" i="27"/>
  <c r="CS14" i="27"/>
  <c r="CO14" i="27"/>
  <c r="CK14" i="27"/>
  <c r="CG14" i="27"/>
  <c r="CC14" i="27"/>
  <c r="BY14" i="27"/>
  <c r="BU14" i="27"/>
  <c r="BQ14" i="27"/>
  <c r="BM14" i="27"/>
  <c r="BI14" i="27"/>
  <c r="BE14" i="27"/>
  <c r="BA14" i="27"/>
  <c r="AW14" i="27"/>
  <c r="AS14" i="27"/>
  <c r="AO14" i="27"/>
  <c r="AK14" i="27"/>
  <c r="AG14" i="27"/>
  <c r="AC14" i="27"/>
  <c r="Y14" i="27"/>
  <c r="U14" i="27"/>
  <c r="Q14" i="27"/>
  <c r="M14" i="27"/>
  <c r="I14" i="27"/>
  <c r="E14" i="27"/>
  <c r="DE13" i="27"/>
  <c r="DA13" i="27"/>
  <c r="CW13" i="27"/>
  <c r="CS13" i="27"/>
  <c r="CO13" i="27"/>
  <c r="CK13" i="27"/>
  <c r="CG13" i="27"/>
  <c r="CC13" i="27"/>
  <c r="BY13" i="27"/>
  <c r="BU13" i="27"/>
  <c r="BQ13" i="27"/>
  <c r="BM13" i="27"/>
  <c r="BI13" i="27"/>
  <c r="BE13" i="27"/>
  <c r="BA13" i="27"/>
  <c r="AW13" i="27"/>
  <c r="AS13" i="27"/>
  <c r="AO13" i="27"/>
  <c r="AK13" i="27"/>
  <c r="AG13" i="27"/>
  <c r="AC13" i="27"/>
  <c r="Y13" i="27"/>
  <c r="U13" i="27"/>
  <c r="Q13" i="27"/>
  <c r="M13" i="27"/>
  <c r="I13" i="27"/>
  <c r="E13" i="27"/>
  <c r="DE12" i="27"/>
  <c r="DA12" i="27"/>
  <c r="CW12" i="27"/>
  <c r="CS12" i="27"/>
  <c r="CO12" i="27"/>
  <c r="CK12" i="27"/>
  <c r="CG12" i="27"/>
  <c r="CC12" i="27"/>
  <c r="BY12" i="27"/>
  <c r="BU12" i="27"/>
  <c r="BQ12" i="27"/>
  <c r="BM12" i="27"/>
  <c r="BI12" i="27"/>
  <c r="BE12" i="27"/>
  <c r="BA12" i="27"/>
  <c r="AW12" i="27"/>
  <c r="AS12" i="27"/>
  <c r="AO12" i="27"/>
  <c r="AK12" i="27"/>
  <c r="AG12" i="27"/>
  <c r="AC12" i="27"/>
  <c r="Y12" i="27"/>
  <c r="U12" i="27"/>
  <c r="Q12" i="27"/>
  <c r="M12" i="27"/>
  <c r="I12" i="27"/>
  <c r="E12" i="27"/>
  <c r="DE11" i="27"/>
  <c r="DA11" i="27"/>
  <c r="CW11" i="27"/>
  <c r="CS11" i="27"/>
  <c r="CO11" i="27"/>
  <c r="CK11" i="27"/>
  <c r="CG11" i="27"/>
  <c r="CC11" i="27"/>
  <c r="BY11" i="27"/>
  <c r="BU11" i="27"/>
  <c r="BQ11" i="27"/>
  <c r="BM11" i="27"/>
  <c r="BI11" i="27"/>
  <c r="BE11" i="27"/>
  <c r="BA11" i="27"/>
  <c r="AW11" i="27"/>
  <c r="AS11" i="27"/>
  <c r="AO11" i="27"/>
  <c r="AK11" i="27"/>
  <c r="AG11" i="27"/>
  <c r="AC11" i="27"/>
  <c r="Y11" i="27"/>
  <c r="U11" i="27"/>
  <c r="Q11" i="27"/>
  <c r="M11" i="27"/>
  <c r="I11" i="27"/>
  <c r="E11" i="27"/>
  <c r="DE10" i="27"/>
  <c r="DA10" i="27"/>
  <c r="CW10" i="27"/>
  <c r="CS10" i="27"/>
  <c r="CO10" i="27"/>
  <c r="CK10" i="27"/>
  <c r="CG10" i="27"/>
  <c r="CC10" i="27"/>
  <c r="BY10" i="27"/>
  <c r="BU10" i="27"/>
  <c r="BQ10" i="27"/>
  <c r="BM10" i="27"/>
  <c r="BI10" i="27"/>
  <c r="BE10" i="27"/>
  <c r="BA10" i="27"/>
  <c r="AW10" i="27"/>
  <c r="AS10" i="27"/>
  <c r="AO10" i="27"/>
  <c r="AK10" i="27"/>
  <c r="AG10" i="27"/>
  <c r="AC10" i="27"/>
  <c r="Y10" i="27"/>
  <c r="U10" i="27"/>
  <c r="Q10" i="27"/>
  <c r="M10" i="27"/>
  <c r="I10" i="27"/>
  <c r="E10" i="27"/>
  <c r="DE9" i="27"/>
  <c r="DA9" i="27"/>
  <c r="CW9" i="27"/>
  <c r="CS9" i="27"/>
  <c r="CO9" i="27"/>
  <c r="CK9" i="27"/>
  <c r="CG9" i="27"/>
  <c r="CC9" i="27"/>
  <c r="BY9" i="27"/>
  <c r="BU9" i="27"/>
  <c r="BQ9" i="27"/>
  <c r="BM9" i="27"/>
  <c r="BI9" i="27"/>
  <c r="BE9" i="27"/>
  <c r="BA9" i="27"/>
  <c r="AW9" i="27"/>
  <c r="AS9" i="27"/>
  <c r="AO9" i="27"/>
  <c r="AK9" i="27"/>
  <c r="AG9" i="27"/>
  <c r="AC9" i="27"/>
  <c r="Y9" i="27"/>
  <c r="U9" i="27"/>
  <c r="Q9" i="27"/>
  <c r="M9" i="27"/>
  <c r="I9" i="27"/>
  <c r="E9" i="27"/>
  <c r="DE8" i="27"/>
  <c r="DA8" i="27"/>
  <c r="CW8" i="27"/>
  <c r="CS8" i="27"/>
  <c r="CO8" i="27"/>
  <c r="CK8" i="27"/>
  <c r="CG8" i="27"/>
  <c r="CC8" i="27"/>
  <c r="BY8" i="27"/>
  <c r="BU8" i="27"/>
  <c r="BQ8" i="27"/>
  <c r="BM8" i="27"/>
  <c r="BI8" i="27"/>
  <c r="BE8" i="27"/>
  <c r="BA8" i="27"/>
  <c r="AW8" i="27"/>
  <c r="AS8" i="27"/>
  <c r="AO8" i="27"/>
  <c r="AK8" i="27"/>
  <c r="AG8" i="27"/>
  <c r="AC8" i="27"/>
  <c r="Y8" i="27"/>
  <c r="U8" i="27"/>
  <c r="Q8" i="27"/>
  <c r="M8" i="27"/>
  <c r="I8" i="27"/>
  <c r="E8" i="27"/>
  <c r="DE7" i="27"/>
  <c r="DA7" i="27"/>
  <c r="CW7" i="27"/>
  <c r="CS7" i="27"/>
  <c r="CO7" i="27"/>
  <c r="CK7" i="27"/>
  <c r="CG7" i="27"/>
  <c r="CC7" i="27"/>
  <c r="BY7" i="27"/>
  <c r="BU7" i="27"/>
  <c r="BQ7" i="27"/>
  <c r="BM7" i="27"/>
  <c r="BI7" i="27"/>
  <c r="BE7" i="27"/>
  <c r="BA7" i="27"/>
  <c r="AW7" i="27"/>
  <c r="AS7" i="27"/>
  <c r="AO7" i="27"/>
  <c r="AK7" i="27"/>
  <c r="AG7" i="27"/>
  <c r="AC7" i="27"/>
  <c r="Y7" i="27"/>
  <c r="U7" i="27"/>
  <c r="Q7" i="27"/>
  <c r="M7" i="27"/>
  <c r="I7" i="27"/>
  <c r="E7" i="27"/>
  <c r="DE6" i="27"/>
  <c r="DA6" i="27"/>
  <c r="CW6" i="27"/>
  <c r="CS6" i="27"/>
  <c r="CO6" i="27"/>
  <c r="CK6" i="27"/>
  <c r="CG6" i="27"/>
  <c r="CC6" i="27"/>
  <c r="BY6" i="27"/>
  <c r="BU6" i="27"/>
  <c r="BQ6" i="27"/>
  <c r="BM6" i="27"/>
  <c r="BI6" i="27"/>
  <c r="BE6" i="27"/>
  <c r="BA6" i="27"/>
  <c r="AW6" i="27"/>
  <c r="AS6" i="27"/>
  <c r="AO6" i="27"/>
  <c r="AK6" i="27"/>
  <c r="AG6" i="27"/>
  <c r="AC6" i="27"/>
  <c r="Y6" i="27"/>
  <c r="U6" i="27"/>
  <c r="Q6" i="27"/>
  <c r="M6" i="27"/>
  <c r="I6" i="27"/>
  <c r="E6" i="27"/>
  <c r="AK56" i="27" l="1"/>
  <c r="AG56" i="27"/>
  <c r="CC56" i="27"/>
  <c r="BE56" i="27"/>
  <c r="BU56" i="27"/>
  <c r="CK56" i="27"/>
  <c r="DA56" i="27"/>
  <c r="DF11" i="27"/>
  <c r="DF19" i="27"/>
  <c r="DF27" i="27"/>
  <c r="DF35" i="27"/>
  <c r="DF43" i="27"/>
  <c r="DF31" i="27"/>
  <c r="DF51" i="27"/>
  <c r="DF7" i="27"/>
  <c r="DF15" i="27"/>
  <c r="DF23" i="27"/>
  <c r="DF39" i="27"/>
  <c r="DF47" i="27"/>
  <c r="DF55" i="27"/>
  <c r="BM56" i="27"/>
  <c r="DF8" i="27"/>
  <c r="DF9" i="27"/>
  <c r="DF12" i="27"/>
  <c r="DF13" i="27"/>
  <c r="DF16" i="27"/>
  <c r="DF17" i="27"/>
  <c r="DF20" i="27"/>
  <c r="DF21" i="27"/>
  <c r="DF24" i="27"/>
  <c r="DF25" i="27"/>
  <c r="DF28" i="27"/>
  <c r="DF29" i="27"/>
  <c r="DF32" i="27"/>
  <c r="DF33" i="27"/>
  <c r="DF36" i="27"/>
  <c r="DF37" i="27"/>
  <c r="DF40" i="27"/>
  <c r="DF41" i="27"/>
  <c r="DF44" i="27"/>
  <c r="DF45" i="27"/>
  <c r="DF48" i="27"/>
  <c r="DF49" i="27"/>
  <c r="DF52" i="27"/>
  <c r="DF53" i="27"/>
  <c r="DF6" i="27"/>
  <c r="DF10" i="27"/>
  <c r="DF14" i="27"/>
  <c r="DF18" i="27"/>
  <c r="DF22" i="27"/>
  <c r="DF26" i="27"/>
  <c r="DF30" i="27"/>
  <c r="DF34" i="27"/>
  <c r="DF38" i="27"/>
  <c r="DF42" i="27"/>
  <c r="DF46" i="27"/>
  <c r="DF50" i="27"/>
  <c r="DF54" i="27"/>
  <c r="AW56" i="27"/>
  <c r="AW62" i="27" s="1"/>
  <c r="AO56" i="27"/>
  <c r="Y56" i="27"/>
  <c r="Q56" i="27"/>
  <c r="I56" i="27"/>
  <c r="M56" i="27"/>
  <c r="M62" i="27" s="1"/>
  <c r="AC56" i="27"/>
  <c r="AS56" i="27"/>
  <c r="BI56" i="27"/>
  <c r="BY56" i="27"/>
  <c r="BY61" i="27" s="1"/>
  <c r="CO56" i="27"/>
  <c r="DE56" i="27"/>
  <c r="CS56" i="27"/>
  <c r="CS61" i="27" s="1"/>
  <c r="E56" i="27"/>
  <c r="U56" i="27"/>
  <c r="BA56" i="27"/>
  <c r="BQ56" i="27"/>
  <c r="CG56" i="27"/>
  <c r="CG61" i="27" s="1"/>
  <c r="CW56" i="27"/>
  <c r="Q61" i="27" l="1"/>
  <c r="DF60" i="27" s="1"/>
  <c r="BM60" i="27"/>
  <c r="BM62" i="27" s="1"/>
  <c r="Q60" i="27"/>
  <c r="DF56" i="27"/>
  <c r="J56" i="25"/>
  <c r="F56" i="25"/>
  <c r="B56" i="25"/>
  <c r="M55" i="25"/>
  <c r="I55" i="25"/>
  <c r="E55" i="25"/>
  <c r="M54" i="25"/>
  <c r="I54" i="25"/>
  <c r="E54" i="25"/>
  <c r="M53" i="25"/>
  <c r="I53" i="25"/>
  <c r="E53" i="25"/>
  <c r="M52" i="25"/>
  <c r="I52" i="25"/>
  <c r="E52" i="25"/>
  <c r="M51" i="25"/>
  <c r="I51" i="25"/>
  <c r="E51" i="25"/>
  <c r="M50" i="25"/>
  <c r="I50" i="25"/>
  <c r="E50" i="25"/>
  <c r="M49" i="25"/>
  <c r="I49" i="25"/>
  <c r="E49" i="25"/>
  <c r="M48" i="25"/>
  <c r="I48" i="25"/>
  <c r="E48" i="25"/>
  <c r="M47" i="25"/>
  <c r="I47" i="25"/>
  <c r="E47" i="25"/>
  <c r="M46" i="25"/>
  <c r="I46" i="25"/>
  <c r="E46" i="25"/>
  <c r="M45" i="25"/>
  <c r="I45" i="25"/>
  <c r="E45" i="25"/>
  <c r="M44" i="25"/>
  <c r="I44" i="25"/>
  <c r="E44" i="25"/>
  <c r="M43" i="25"/>
  <c r="I43" i="25"/>
  <c r="E43" i="25"/>
  <c r="M42" i="25"/>
  <c r="I42" i="25"/>
  <c r="E42" i="25"/>
  <c r="M41" i="25"/>
  <c r="I41" i="25"/>
  <c r="E41" i="25"/>
  <c r="M40" i="25"/>
  <c r="I40" i="25"/>
  <c r="E40" i="25"/>
  <c r="M39" i="25"/>
  <c r="I39" i="25"/>
  <c r="E39" i="25"/>
  <c r="M38" i="25"/>
  <c r="I38" i="25"/>
  <c r="E38" i="25"/>
  <c r="M37" i="25"/>
  <c r="I37" i="25"/>
  <c r="E37" i="25"/>
  <c r="M36" i="25"/>
  <c r="I36" i="25"/>
  <c r="E36" i="25"/>
  <c r="M35" i="25"/>
  <c r="I35" i="25"/>
  <c r="E35" i="25"/>
  <c r="M34" i="25"/>
  <c r="I34" i="25"/>
  <c r="E34" i="25"/>
  <c r="M33" i="25"/>
  <c r="I33" i="25"/>
  <c r="E33" i="25"/>
  <c r="M32" i="25"/>
  <c r="I32" i="25"/>
  <c r="E32" i="25"/>
  <c r="M31" i="25"/>
  <c r="I31" i="25"/>
  <c r="E31" i="25"/>
  <c r="M30" i="25"/>
  <c r="I30" i="25"/>
  <c r="E30" i="25"/>
  <c r="M29" i="25"/>
  <c r="I29" i="25"/>
  <c r="E29" i="25"/>
  <c r="M28" i="25"/>
  <c r="I28" i="25"/>
  <c r="E28" i="25"/>
  <c r="M27" i="25"/>
  <c r="I27" i="25"/>
  <c r="E27" i="25"/>
  <c r="M26" i="25"/>
  <c r="I26" i="25"/>
  <c r="E26" i="25"/>
  <c r="M25" i="25"/>
  <c r="I25" i="25"/>
  <c r="E25" i="25"/>
  <c r="M24" i="25"/>
  <c r="I24" i="25"/>
  <c r="E24" i="25"/>
  <c r="M23" i="25"/>
  <c r="I23" i="25"/>
  <c r="E23" i="25"/>
  <c r="M22" i="25"/>
  <c r="I22" i="25"/>
  <c r="E22" i="25"/>
  <c r="M21" i="25"/>
  <c r="I21" i="25"/>
  <c r="E21" i="25"/>
  <c r="M20" i="25"/>
  <c r="I20" i="25"/>
  <c r="E20" i="25"/>
  <c r="M19" i="25"/>
  <c r="I19" i="25"/>
  <c r="E19" i="25"/>
  <c r="M18" i="25"/>
  <c r="I18" i="25"/>
  <c r="E18" i="25"/>
  <c r="M17" i="25"/>
  <c r="I17" i="25"/>
  <c r="E17" i="25"/>
  <c r="M16" i="25"/>
  <c r="I16" i="25"/>
  <c r="E16" i="25"/>
  <c r="M15" i="25"/>
  <c r="I15" i="25"/>
  <c r="E15" i="25"/>
  <c r="M14" i="25"/>
  <c r="I14" i="25"/>
  <c r="E14" i="25"/>
  <c r="M13" i="25"/>
  <c r="I13" i="25"/>
  <c r="E13" i="25"/>
  <c r="M12" i="25"/>
  <c r="I12" i="25"/>
  <c r="E12" i="25"/>
  <c r="M11" i="25"/>
  <c r="I11" i="25"/>
  <c r="E11" i="25"/>
  <c r="M10" i="25"/>
  <c r="I10" i="25"/>
  <c r="E10" i="25"/>
  <c r="M9" i="25"/>
  <c r="I9" i="25"/>
  <c r="E9" i="25"/>
  <c r="M8" i="25"/>
  <c r="I8" i="25"/>
  <c r="E8" i="25"/>
  <c r="M7" i="25"/>
  <c r="I7" i="25"/>
  <c r="E7" i="25"/>
  <c r="M6" i="25"/>
  <c r="I6" i="25"/>
  <c r="E6" i="25"/>
  <c r="E5" i="23"/>
  <c r="I5" i="23"/>
  <c r="M5" i="23"/>
  <c r="Q5" i="23"/>
  <c r="U5" i="23"/>
  <c r="Y5" i="23"/>
  <c r="AC5" i="23"/>
  <c r="AG5" i="23"/>
  <c r="AK5" i="23"/>
  <c r="AO5" i="23"/>
  <c r="AS5" i="23"/>
  <c r="AW5" i="23"/>
  <c r="BA5" i="23"/>
  <c r="BE5" i="23"/>
  <c r="BI5" i="23"/>
  <c r="BM5" i="23"/>
  <c r="BQ5" i="23"/>
  <c r="BU5" i="23"/>
  <c r="BY5" i="23"/>
  <c r="CC5" i="23"/>
  <c r="CG5" i="23"/>
  <c r="CK5" i="23"/>
  <c r="CK54" i="23"/>
  <c r="CK53" i="23"/>
  <c r="CK52" i="23"/>
  <c r="CK51" i="23"/>
  <c r="CK50" i="23"/>
  <c r="CK49" i="23"/>
  <c r="CK48" i="23"/>
  <c r="CK47" i="23"/>
  <c r="CK46" i="23"/>
  <c r="CK45" i="23"/>
  <c r="CK44" i="23"/>
  <c r="CK43" i="23"/>
  <c r="CK42" i="23"/>
  <c r="CK41" i="23"/>
  <c r="CK40" i="23"/>
  <c r="CK39" i="23"/>
  <c r="CK38" i="23"/>
  <c r="CK37" i="23"/>
  <c r="CK36" i="23"/>
  <c r="CK35" i="23"/>
  <c r="CK34" i="23"/>
  <c r="CK33" i="23"/>
  <c r="CK32" i="23"/>
  <c r="CK31" i="23"/>
  <c r="CK30" i="23"/>
  <c r="CK29" i="23"/>
  <c r="CK28" i="23"/>
  <c r="CK27" i="23"/>
  <c r="CK26" i="23"/>
  <c r="CK25" i="23"/>
  <c r="CK24" i="23"/>
  <c r="CK23" i="23"/>
  <c r="CK22" i="23"/>
  <c r="CK21" i="23"/>
  <c r="CK20" i="23"/>
  <c r="CK19" i="23"/>
  <c r="CK18" i="23"/>
  <c r="CK17" i="23"/>
  <c r="CK16" i="23"/>
  <c r="CK15" i="23"/>
  <c r="CK14" i="23"/>
  <c r="CK13" i="23"/>
  <c r="CK12" i="23"/>
  <c r="CK11" i="23"/>
  <c r="CK10" i="23"/>
  <c r="CK9" i="23"/>
  <c r="CK8" i="23"/>
  <c r="CK6" i="23"/>
  <c r="Z55" i="23"/>
  <c r="CH55" i="23"/>
  <c r="CD55" i="23"/>
  <c r="BZ55" i="23"/>
  <c r="BV55" i="23"/>
  <c r="BR55" i="23"/>
  <c r="BJ55" i="23"/>
  <c r="BF55" i="23"/>
  <c r="BB55" i="23"/>
  <c r="AX55" i="23"/>
  <c r="AT55" i="23"/>
  <c r="AP55" i="23"/>
  <c r="AL55" i="23"/>
  <c r="AH55" i="23"/>
  <c r="AD55" i="23"/>
  <c r="V55" i="23"/>
  <c r="R55" i="23"/>
  <c r="N55" i="23"/>
  <c r="J55" i="23"/>
  <c r="F55" i="23"/>
  <c r="B55" i="23"/>
  <c r="M54" i="23"/>
  <c r="AC25" i="23"/>
  <c r="I54" i="23"/>
  <c r="CG54" i="23"/>
  <c r="CC54" i="23"/>
  <c r="BY54" i="23"/>
  <c r="BU54" i="23"/>
  <c r="BQ54" i="23"/>
  <c r="BM54" i="23"/>
  <c r="BI54" i="23"/>
  <c r="BA54" i="23"/>
  <c r="AW54" i="23"/>
  <c r="AG54" i="23"/>
  <c r="AC54" i="23"/>
  <c r="Y54" i="23"/>
  <c r="U54" i="23"/>
  <c r="Q54" i="23"/>
  <c r="CG53" i="23"/>
  <c r="CC53" i="23"/>
  <c r="BY53" i="23"/>
  <c r="BU53" i="23"/>
  <c r="BQ53" i="23"/>
  <c r="BM53" i="23"/>
  <c r="BI53" i="23"/>
  <c r="BE53" i="23"/>
  <c r="BA53" i="23"/>
  <c r="AW53" i="23"/>
  <c r="AS53" i="23"/>
  <c r="AO53" i="23"/>
  <c r="AK53" i="23"/>
  <c r="AG53" i="23"/>
  <c r="AC53" i="23"/>
  <c r="Y53" i="23"/>
  <c r="U53" i="23"/>
  <c r="Q53" i="23"/>
  <c r="M53" i="23"/>
  <c r="I53" i="23"/>
  <c r="E53" i="23"/>
  <c r="CG52" i="23"/>
  <c r="CC52" i="23"/>
  <c r="BY52" i="23"/>
  <c r="BU52" i="23"/>
  <c r="BQ52" i="23"/>
  <c r="BM52" i="23"/>
  <c r="BI52" i="23"/>
  <c r="BE52" i="23"/>
  <c r="BA52" i="23"/>
  <c r="AW52" i="23"/>
  <c r="AS52" i="23"/>
  <c r="AO52" i="23"/>
  <c r="AK52" i="23"/>
  <c r="AG52" i="23"/>
  <c r="AC52" i="23"/>
  <c r="Y52" i="23"/>
  <c r="U52" i="23"/>
  <c r="Q52" i="23"/>
  <c r="M52" i="23"/>
  <c r="I52" i="23"/>
  <c r="E52" i="23"/>
  <c r="CG51" i="23"/>
  <c r="CC51" i="23"/>
  <c r="BY51" i="23"/>
  <c r="BU51" i="23"/>
  <c r="BQ51" i="23"/>
  <c r="BM51" i="23"/>
  <c r="BI51" i="23"/>
  <c r="BE51" i="23"/>
  <c r="BA51" i="23"/>
  <c r="AW51" i="23"/>
  <c r="AS51" i="23"/>
  <c r="AO51" i="23"/>
  <c r="AK51" i="23"/>
  <c r="AG51" i="23"/>
  <c r="AC51" i="23"/>
  <c r="Y51" i="23"/>
  <c r="U51" i="23"/>
  <c r="Q51" i="23"/>
  <c r="M51" i="23"/>
  <c r="I51" i="23"/>
  <c r="E51" i="23"/>
  <c r="CG50" i="23"/>
  <c r="CC50" i="23"/>
  <c r="BY50" i="23"/>
  <c r="BU50" i="23"/>
  <c r="BQ50" i="23"/>
  <c r="BM50" i="23"/>
  <c r="BI50" i="23"/>
  <c r="BE50" i="23"/>
  <c r="BA50" i="23"/>
  <c r="AW50" i="23"/>
  <c r="AS50" i="23"/>
  <c r="AO50" i="23"/>
  <c r="AK50" i="23"/>
  <c r="AG50" i="23"/>
  <c r="AC50" i="23"/>
  <c r="Y50" i="23"/>
  <c r="U50" i="23"/>
  <c r="Q50" i="23"/>
  <c r="M50" i="23"/>
  <c r="I50" i="23"/>
  <c r="E50" i="23"/>
  <c r="CG49" i="23"/>
  <c r="CC49" i="23"/>
  <c r="BU49" i="23"/>
  <c r="BQ49" i="23"/>
  <c r="BM49" i="23"/>
  <c r="BI49" i="23"/>
  <c r="BE49" i="23"/>
  <c r="BA49" i="23"/>
  <c r="AW49" i="23"/>
  <c r="AS49" i="23"/>
  <c r="AO49" i="23"/>
  <c r="AK49" i="23"/>
  <c r="AG49" i="23"/>
  <c r="AC49" i="23"/>
  <c r="Y49" i="23"/>
  <c r="U49" i="23"/>
  <c r="Q49" i="23"/>
  <c r="M49" i="23"/>
  <c r="I49" i="23"/>
  <c r="E49" i="23"/>
  <c r="CG48" i="23"/>
  <c r="CC48" i="23"/>
  <c r="BY48" i="23"/>
  <c r="BU48" i="23"/>
  <c r="BQ48" i="23"/>
  <c r="BM48" i="23"/>
  <c r="BI48" i="23"/>
  <c r="BE48" i="23"/>
  <c r="BA48" i="23"/>
  <c r="AW48" i="23"/>
  <c r="AS48" i="23"/>
  <c r="AO48" i="23"/>
  <c r="AK48" i="23"/>
  <c r="AG48" i="23"/>
  <c r="AC48" i="23"/>
  <c r="Y48" i="23"/>
  <c r="U48" i="23"/>
  <c r="Q48" i="23"/>
  <c r="M48" i="23"/>
  <c r="I48" i="23"/>
  <c r="E48" i="23"/>
  <c r="CG47" i="23"/>
  <c r="CC47" i="23"/>
  <c r="BY47" i="23"/>
  <c r="BU47" i="23"/>
  <c r="BQ47" i="23"/>
  <c r="BM47" i="23"/>
  <c r="BI47" i="23"/>
  <c r="BE47" i="23"/>
  <c r="BA47" i="23"/>
  <c r="AW47" i="23"/>
  <c r="AS47" i="23"/>
  <c r="AO47" i="23"/>
  <c r="AK47" i="23"/>
  <c r="AG47" i="23"/>
  <c r="AC47" i="23"/>
  <c r="Y47" i="23"/>
  <c r="U47" i="23"/>
  <c r="Q47" i="23"/>
  <c r="M47" i="23"/>
  <c r="I47" i="23"/>
  <c r="E47" i="23"/>
  <c r="CG46" i="23"/>
  <c r="CC46" i="23"/>
  <c r="BY46" i="23"/>
  <c r="BU46" i="23"/>
  <c r="BQ46" i="23"/>
  <c r="BM46" i="23"/>
  <c r="BI46" i="23"/>
  <c r="BE46" i="23"/>
  <c r="BA46" i="23"/>
  <c r="AW46" i="23"/>
  <c r="AS46" i="23"/>
  <c r="AO46" i="23"/>
  <c r="AK46" i="23"/>
  <c r="AG46" i="23"/>
  <c r="AC46" i="23"/>
  <c r="Y46" i="23"/>
  <c r="U46" i="23"/>
  <c r="Q46" i="23"/>
  <c r="M46" i="23"/>
  <c r="I46" i="23"/>
  <c r="E46" i="23"/>
  <c r="CG45" i="23"/>
  <c r="CC45" i="23"/>
  <c r="BY45" i="23"/>
  <c r="BU45" i="23"/>
  <c r="BQ45" i="23"/>
  <c r="BM45" i="23"/>
  <c r="BI45" i="23"/>
  <c r="BE45" i="23"/>
  <c r="BA45" i="23"/>
  <c r="AW45" i="23"/>
  <c r="AS45" i="23"/>
  <c r="AO45" i="23"/>
  <c r="AK45" i="23"/>
  <c r="AG45" i="23"/>
  <c r="AC45" i="23"/>
  <c r="Y45" i="23"/>
  <c r="U45" i="23"/>
  <c r="Q45" i="23"/>
  <c r="M45" i="23"/>
  <c r="I45" i="23"/>
  <c r="E45" i="23"/>
  <c r="CG44" i="23"/>
  <c r="CC44" i="23"/>
  <c r="BY44" i="23"/>
  <c r="BU44" i="23"/>
  <c r="BQ44" i="23"/>
  <c r="BM44" i="23"/>
  <c r="BI44" i="23"/>
  <c r="BE44" i="23"/>
  <c r="BA44" i="23"/>
  <c r="AW44" i="23"/>
  <c r="AS44" i="23"/>
  <c r="AO44" i="23"/>
  <c r="AK44" i="23"/>
  <c r="AG44" i="23"/>
  <c r="AC44" i="23"/>
  <c r="Y44" i="23"/>
  <c r="U44" i="23"/>
  <c r="Q44" i="23"/>
  <c r="M44" i="23"/>
  <c r="I44" i="23"/>
  <c r="E44" i="23"/>
  <c r="CG43" i="23"/>
  <c r="CC43" i="23"/>
  <c r="BY43" i="23"/>
  <c r="BU43" i="23"/>
  <c r="BQ43" i="23"/>
  <c r="BM43" i="23"/>
  <c r="BI43" i="23"/>
  <c r="BE43" i="23"/>
  <c r="BA43" i="23"/>
  <c r="AW43" i="23"/>
  <c r="AS43" i="23"/>
  <c r="AO43" i="23"/>
  <c r="AK43" i="23"/>
  <c r="AG43" i="23"/>
  <c r="AC43" i="23"/>
  <c r="Y43" i="23"/>
  <c r="U43" i="23"/>
  <c r="Q43" i="23"/>
  <c r="M43" i="23"/>
  <c r="I43" i="23"/>
  <c r="E43" i="23"/>
  <c r="CG42" i="23"/>
  <c r="CC42" i="23"/>
  <c r="BY42" i="23"/>
  <c r="BU42" i="23"/>
  <c r="BQ42" i="23"/>
  <c r="BM42" i="23"/>
  <c r="BI42" i="23"/>
  <c r="BE42" i="23"/>
  <c r="BA42" i="23"/>
  <c r="AW42" i="23"/>
  <c r="AS42" i="23"/>
  <c r="AO42" i="23"/>
  <c r="AK42" i="23"/>
  <c r="AG42" i="23"/>
  <c r="AC42" i="23"/>
  <c r="Y42" i="23"/>
  <c r="U42" i="23"/>
  <c r="Q42" i="23"/>
  <c r="M42" i="23"/>
  <c r="I42" i="23"/>
  <c r="E42" i="23"/>
  <c r="CG41" i="23"/>
  <c r="CC41" i="23"/>
  <c r="BY41" i="23"/>
  <c r="BU41" i="23"/>
  <c r="BQ41" i="23"/>
  <c r="BM41" i="23"/>
  <c r="BI41" i="23"/>
  <c r="BE41" i="23"/>
  <c r="BA41" i="23"/>
  <c r="AW41" i="23"/>
  <c r="AS41" i="23"/>
  <c r="AO41" i="23"/>
  <c r="AK41" i="23"/>
  <c r="AG41" i="23"/>
  <c r="AC41" i="23"/>
  <c r="Y41" i="23"/>
  <c r="U41" i="23"/>
  <c r="Q41" i="23"/>
  <c r="M41" i="23"/>
  <c r="I41" i="23"/>
  <c r="E41" i="23"/>
  <c r="CG40" i="23"/>
  <c r="CC40" i="23"/>
  <c r="BY40" i="23"/>
  <c r="BU40" i="23"/>
  <c r="BQ40" i="23"/>
  <c r="BM40" i="23"/>
  <c r="BI40" i="23"/>
  <c r="BE40" i="23"/>
  <c r="BA40" i="23"/>
  <c r="AW40" i="23"/>
  <c r="AS40" i="23"/>
  <c r="AO40" i="23"/>
  <c r="AK40" i="23"/>
  <c r="AG40" i="23"/>
  <c r="AC40" i="23"/>
  <c r="Y40" i="23"/>
  <c r="U40" i="23"/>
  <c r="Q40" i="23"/>
  <c r="M40" i="23"/>
  <c r="I40" i="23"/>
  <c r="E40" i="23"/>
  <c r="CG39" i="23"/>
  <c r="CC39" i="23"/>
  <c r="BY39" i="23"/>
  <c r="BU39" i="23"/>
  <c r="BQ39" i="23"/>
  <c r="BM39" i="23"/>
  <c r="BI39" i="23"/>
  <c r="BE39" i="23"/>
  <c r="BA39" i="23"/>
  <c r="AW39" i="23"/>
  <c r="AS39" i="23"/>
  <c r="AO39" i="23"/>
  <c r="AK39" i="23"/>
  <c r="AG39" i="23"/>
  <c r="AC39" i="23"/>
  <c r="Y39" i="23"/>
  <c r="U39" i="23"/>
  <c r="Q39" i="23"/>
  <c r="M39" i="23"/>
  <c r="I39" i="23"/>
  <c r="E39" i="23"/>
  <c r="CG38" i="23"/>
  <c r="CC38" i="23"/>
  <c r="BY38" i="23"/>
  <c r="BU38" i="23"/>
  <c r="BQ38" i="23"/>
  <c r="BM38" i="23"/>
  <c r="BI38" i="23"/>
  <c r="BE38" i="23"/>
  <c r="BA38" i="23"/>
  <c r="AW38" i="23"/>
  <c r="AS38" i="23"/>
  <c r="AO38" i="23"/>
  <c r="AK38" i="23"/>
  <c r="AG38" i="23"/>
  <c r="AC38" i="23"/>
  <c r="Y38" i="23"/>
  <c r="U38" i="23"/>
  <c r="Q38" i="23"/>
  <c r="M38" i="23"/>
  <c r="I38" i="23"/>
  <c r="E38" i="23"/>
  <c r="CG37" i="23"/>
  <c r="CC37" i="23"/>
  <c r="BY37" i="23"/>
  <c r="BU37" i="23"/>
  <c r="BQ37" i="23"/>
  <c r="BM37" i="23"/>
  <c r="BI37" i="23"/>
  <c r="BE37" i="23"/>
  <c r="BA37" i="23"/>
  <c r="AW37" i="23"/>
  <c r="AS37" i="23"/>
  <c r="AO37" i="23"/>
  <c r="AK37" i="23"/>
  <c r="AG37" i="23"/>
  <c r="AC37" i="23"/>
  <c r="Y37" i="23"/>
  <c r="U37" i="23"/>
  <c r="Q37" i="23"/>
  <c r="M37" i="23"/>
  <c r="I37" i="23"/>
  <c r="E37" i="23"/>
  <c r="CG36" i="23"/>
  <c r="CC36" i="23"/>
  <c r="BY36" i="23"/>
  <c r="BU36" i="23"/>
  <c r="BQ36" i="23"/>
  <c r="BM36" i="23"/>
  <c r="BI36" i="23"/>
  <c r="BE36" i="23"/>
  <c r="BA36" i="23"/>
  <c r="AW36" i="23"/>
  <c r="AS36" i="23"/>
  <c r="AO36" i="23"/>
  <c r="AK36" i="23"/>
  <c r="AG36" i="23"/>
  <c r="AC36" i="23"/>
  <c r="Y36" i="23"/>
  <c r="U36" i="23"/>
  <c r="Q36" i="23"/>
  <c r="M36" i="23"/>
  <c r="I36" i="23"/>
  <c r="E36" i="23"/>
  <c r="CG35" i="23"/>
  <c r="CC35" i="23"/>
  <c r="BY35" i="23"/>
  <c r="BU35" i="23"/>
  <c r="BQ35" i="23"/>
  <c r="BM35" i="23"/>
  <c r="BI35" i="23"/>
  <c r="BE35" i="23"/>
  <c r="BA35" i="23"/>
  <c r="AW35" i="23"/>
  <c r="AS35" i="23"/>
  <c r="AO35" i="23"/>
  <c r="AK35" i="23"/>
  <c r="AG35" i="23"/>
  <c r="AC35" i="23"/>
  <c r="Y35" i="23"/>
  <c r="U35" i="23"/>
  <c r="Q35" i="23"/>
  <c r="M35" i="23"/>
  <c r="I35" i="23"/>
  <c r="E35" i="23"/>
  <c r="CG34" i="23"/>
  <c r="CC34" i="23"/>
  <c r="BY34" i="23"/>
  <c r="BU34" i="23"/>
  <c r="BQ34" i="23"/>
  <c r="BM34" i="23"/>
  <c r="BI34" i="23"/>
  <c r="BE34" i="23"/>
  <c r="BA34" i="23"/>
  <c r="AW34" i="23"/>
  <c r="AS34" i="23"/>
  <c r="AO34" i="23"/>
  <c r="AK34" i="23"/>
  <c r="AG34" i="23"/>
  <c r="AC34" i="23"/>
  <c r="Y34" i="23"/>
  <c r="U34" i="23"/>
  <c r="Q34" i="23"/>
  <c r="M34" i="23"/>
  <c r="I34" i="23"/>
  <c r="E34" i="23"/>
  <c r="CG33" i="23"/>
  <c r="CC33" i="23"/>
  <c r="BY33" i="23"/>
  <c r="BU33" i="23"/>
  <c r="BQ33" i="23"/>
  <c r="BM33" i="23"/>
  <c r="BI33" i="23"/>
  <c r="BE33" i="23"/>
  <c r="BA33" i="23"/>
  <c r="AW33" i="23"/>
  <c r="AS33" i="23"/>
  <c r="AO33" i="23"/>
  <c r="AK33" i="23"/>
  <c r="AG33" i="23"/>
  <c r="AC33" i="23"/>
  <c r="Y33" i="23"/>
  <c r="U33" i="23"/>
  <c r="Q33" i="23"/>
  <c r="M33" i="23"/>
  <c r="I33" i="23"/>
  <c r="E33" i="23"/>
  <c r="CG32" i="23"/>
  <c r="CC32" i="23"/>
  <c r="BY32" i="23"/>
  <c r="BU32" i="23"/>
  <c r="BQ32" i="23"/>
  <c r="BM32" i="23"/>
  <c r="BI32" i="23"/>
  <c r="BE32" i="23"/>
  <c r="BA32" i="23"/>
  <c r="AW32" i="23"/>
  <c r="AS32" i="23"/>
  <c r="AO32" i="23"/>
  <c r="AK32" i="23"/>
  <c r="AG32" i="23"/>
  <c r="AC32" i="23"/>
  <c r="Y32" i="23"/>
  <c r="U32" i="23"/>
  <c r="Q32" i="23"/>
  <c r="M32" i="23"/>
  <c r="I32" i="23"/>
  <c r="E32" i="23"/>
  <c r="CG31" i="23"/>
  <c r="CC31" i="23"/>
  <c r="BY31" i="23"/>
  <c r="BU31" i="23"/>
  <c r="BQ31" i="23"/>
  <c r="BM31" i="23"/>
  <c r="BI31" i="23"/>
  <c r="BE31" i="23"/>
  <c r="BA31" i="23"/>
  <c r="AW31" i="23"/>
  <c r="AS31" i="23"/>
  <c r="AO31" i="23"/>
  <c r="AK31" i="23"/>
  <c r="AG31" i="23"/>
  <c r="AC31" i="23"/>
  <c r="Y31" i="23"/>
  <c r="U31" i="23"/>
  <c r="Q31" i="23"/>
  <c r="M31" i="23"/>
  <c r="I31" i="23"/>
  <c r="E31" i="23"/>
  <c r="CG30" i="23"/>
  <c r="CC30" i="23"/>
  <c r="BY30" i="23"/>
  <c r="BU30" i="23"/>
  <c r="BQ30" i="23"/>
  <c r="BM30" i="23"/>
  <c r="BI30" i="23"/>
  <c r="BE30" i="23"/>
  <c r="BA30" i="23"/>
  <c r="AW30" i="23"/>
  <c r="AS30" i="23"/>
  <c r="AO30" i="23"/>
  <c r="AK30" i="23"/>
  <c r="AG30" i="23"/>
  <c r="AC30" i="23"/>
  <c r="Y30" i="23"/>
  <c r="U30" i="23"/>
  <c r="Q30" i="23"/>
  <c r="M30" i="23"/>
  <c r="I30" i="23"/>
  <c r="E30" i="23"/>
  <c r="CG29" i="23"/>
  <c r="CC29" i="23"/>
  <c r="BY29" i="23"/>
  <c r="BU29" i="23"/>
  <c r="BQ29" i="23"/>
  <c r="BM29" i="23"/>
  <c r="BI29" i="23"/>
  <c r="BE29" i="23"/>
  <c r="BA29" i="23"/>
  <c r="AW29" i="23"/>
  <c r="AS29" i="23"/>
  <c r="AO29" i="23"/>
  <c r="AK29" i="23"/>
  <c r="AG29" i="23"/>
  <c r="AC29" i="23"/>
  <c r="Y29" i="23"/>
  <c r="U29" i="23"/>
  <c r="Q29" i="23"/>
  <c r="M29" i="23"/>
  <c r="I29" i="23"/>
  <c r="E29" i="23"/>
  <c r="CG28" i="23"/>
  <c r="CC28" i="23"/>
  <c r="BY28" i="23"/>
  <c r="BU28" i="23"/>
  <c r="BQ28" i="23"/>
  <c r="BM28" i="23"/>
  <c r="BI28" i="23"/>
  <c r="BE28" i="23"/>
  <c r="BA28" i="23"/>
  <c r="AW28" i="23"/>
  <c r="AS28" i="23"/>
  <c r="AO28" i="23"/>
  <c r="AK28" i="23"/>
  <c r="AG28" i="23"/>
  <c r="AC28" i="23"/>
  <c r="Y28" i="23"/>
  <c r="U28" i="23"/>
  <c r="Q28" i="23"/>
  <c r="M28" i="23"/>
  <c r="I28" i="23"/>
  <c r="E28" i="23"/>
  <c r="CG27" i="23"/>
  <c r="CC27" i="23"/>
  <c r="BY27" i="23"/>
  <c r="BU27" i="23"/>
  <c r="BQ27" i="23"/>
  <c r="BM27" i="23"/>
  <c r="BI27" i="23"/>
  <c r="BE27" i="23"/>
  <c r="BA27" i="23"/>
  <c r="AW27" i="23"/>
  <c r="AS27" i="23"/>
  <c r="AO27" i="23"/>
  <c r="AK27" i="23"/>
  <c r="AG27" i="23"/>
  <c r="AC27" i="23"/>
  <c r="Y27" i="23"/>
  <c r="U27" i="23"/>
  <c r="Q27" i="23"/>
  <c r="M27" i="23"/>
  <c r="I27" i="23"/>
  <c r="E27" i="23"/>
  <c r="CG26" i="23"/>
  <c r="CC26" i="23"/>
  <c r="BY26" i="23"/>
  <c r="BU26" i="23"/>
  <c r="BQ26" i="23"/>
  <c r="BM26" i="23"/>
  <c r="BI26" i="23"/>
  <c r="BE26" i="23"/>
  <c r="BA26" i="23"/>
  <c r="AW26" i="23"/>
  <c r="AS26" i="23"/>
  <c r="AO26" i="23"/>
  <c r="AK26" i="23"/>
  <c r="AG26" i="23"/>
  <c r="AC26" i="23"/>
  <c r="Y26" i="23"/>
  <c r="U26" i="23"/>
  <c r="Q26" i="23"/>
  <c r="M26" i="23"/>
  <c r="I26" i="23"/>
  <c r="E26" i="23"/>
  <c r="CG25" i="23"/>
  <c r="CC25" i="23"/>
  <c r="BY25" i="23"/>
  <c r="BU25" i="23"/>
  <c r="BQ25" i="23"/>
  <c r="BM25" i="23"/>
  <c r="BI25" i="23"/>
  <c r="BE25" i="23"/>
  <c r="BA25" i="23"/>
  <c r="AW25" i="23"/>
  <c r="AS25" i="23"/>
  <c r="AO25" i="23"/>
  <c r="AK25" i="23"/>
  <c r="AG25" i="23"/>
  <c r="Y25" i="23"/>
  <c r="U25" i="23"/>
  <c r="Q25" i="23"/>
  <c r="M25" i="23"/>
  <c r="I25" i="23"/>
  <c r="E25" i="23"/>
  <c r="CG24" i="23"/>
  <c r="CC24" i="23"/>
  <c r="BY24" i="23"/>
  <c r="BU24" i="23"/>
  <c r="BQ24" i="23"/>
  <c r="BM24" i="23"/>
  <c r="BI24" i="23"/>
  <c r="BE24" i="23"/>
  <c r="BA24" i="23"/>
  <c r="AW24" i="23"/>
  <c r="AS24" i="23"/>
  <c r="AO24" i="23"/>
  <c r="AK24" i="23"/>
  <c r="AG24" i="23"/>
  <c r="AC24" i="23"/>
  <c r="Y24" i="23"/>
  <c r="U24" i="23"/>
  <c r="Q24" i="23"/>
  <c r="M24" i="23"/>
  <c r="I24" i="23"/>
  <c r="E24" i="23"/>
  <c r="CG23" i="23"/>
  <c r="CC23" i="23"/>
  <c r="BY23" i="23"/>
  <c r="BU23" i="23"/>
  <c r="BQ23" i="23"/>
  <c r="BM23" i="23"/>
  <c r="BI23" i="23"/>
  <c r="BE23" i="23"/>
  <c r="BA23" i="23"/>
  <c r="AW23" i="23"/>
  <c r="AS23" i="23"/>
  <c r="AO23" i="23"/>
  <c r="AK23" i="23"/>
  <c r="AG23" i="23"/>
  <c r="AC23" i="23"/>
  <c r="Y23" i="23"/>
  <c r="U23" i="23"/>
  <c r="Q23" i="23"/>
  <c r="M23" i="23"/>
  <c r="I23" i="23"/>
  <c r="E23" i="23"/>
  <c r="CG22" i="23"/>
  <c r="CC22" i="23"/>
  <c r="BY22" i="23"/>
  <c r="BU22" i="23"/>
  <c r="BQ22" i="23"/>
  <c r="BM22" i="23"/>
  <c r="BI22" i="23"/>
  <c r="BE22" i="23"/>
  <c r="BA22" i="23"/>
  <c r="AW22" i="23"/>
  <c r="AS22" i="23"/>
  <c r="AO22" i="23"/>
  <c r="AK22" i="23"/>
  <c r="AG22" i="23"/>
  <c r="AC22" i="23"/>
  <c r="Y22" i="23"/>
  <c r="U22" i="23"/>
  <c r="Q22" i="23"/>
  <c r="M22" i="23"/>
  <c r="I22" i="23"/>
  <c r="E22" i="23"/>
  <c r="CG21" i="23"/>
  <c r="CC21" i="23"/>
  <c r="BY21" i="23"/>
  <c r="BU21" i="23"/>
  <c r="BQ21" i="23"/>
  <c r="BM21" i="23"/>
  <c r="BI21" i="23"/>
  <c r="BE21" i="23"/>
  <c r="BA21" i="23"/>
  <c r="AW21" i="23"/>
  <c r="AS21" i="23"/>
  <c r="AO21" i="23"/>
  <c r="AK21" i="23"/>
  <c r="AG21" i="23"/>
  <c r="AC21" i="23"/>
  <c r="Y21" i="23"/>
  <c r="U21" i="23"/>
  <c r="Q21" i="23"/>
  <c r="M21" i="23"/>
  <c r="I21" i="23"/>
  <c r="E21" i="23"/>
  <c r="CG20" i="23"/>
  <c r="CC20" i="23"/>
  <c r="BY20" i="23"/>
  <c r="BU20" i="23"/>
  <c r="BQ20" i="23"/>
  <c r="BM20" i="23"/>
  <c r="BI20" i="23"/>
  <c r="BE20" i="23"/>
  <c r="BA20" i="23"/>
  <c r="AW20" i="23"/>
  <c r="AS20" i="23"/>
  <c r="AO20" i="23"/>
  <c r="AK20" i="23"/>
  <c r="AG20" i="23"/>
  <c r="AC20" i="23"/>
  <c r="Y20" i="23"/>
  <c r="U20" i="23"/>
  <c r="Q20" i="23"/>
  <c r="M20" i="23"/>
  <c r="I20" i="23"/>
  <c r="E20" i="23"/>
  <c r="CG19" i="23"/>
  <c r="CC19" i="23"/>
  <c r="BY19" i="23"/>
  <c r="BU19" i="23"/>
  <c r="BQ19" i="23"/>
  <c r="BM19" i="23"/>
  <c r="BI19" i="23"/>
  <c r="BE19" i="23"/>
  <c r="BA19" i="23"/>
  <c r="AW19" i="23"/>
  <c r="AS19" i="23"/>
  <c r="AO19" i="23"/>
  <c r="AK19" i="23"/>
  <c r="AG19" i="23"/>
  <c r="AC19" i="23"/>
  <c r="Y19" i="23"/>
  <c r="U19" i="23"/>
  <c r="Q19" i="23"/>
  <c r="M19" i="23"/>
  <c r="I19" i="23"/>
  <c r="E19" i="23"/>
  <c r="CG18" i="23"/>
  <c r="CC18" i="23"/>
  <c r="BY18" i="23"/>
  <c r="BU18" i="23"/>
  <c r="BQ18" i="23"/>
  <c r="BM18" i="23"/>
  <c r="BI18" i="23"/>
  <c r="BE18" i="23"/>
  <c r="BA18" i="23"/>
  <c r="AW18" i="23"/>
  <c r="AS18" i="23"/>
  <c r="AO18" i="23"/>
  <c r="AK18" i="23"/>
  <c r="AG18" i="23"/>
  <c r="AC18" i="23"/>
  <c r="Y18" i="23"/>
  <c r="U18" i="23"/>
  <c r="Q18" i="23"/>
  <c r="M18" i="23"/>
  <c r="I18" i="23"/>
  <c r="E18" i="23"/>
  <c r="CG17" i="23"/>
  <c r="CC17" i="23"/>
  <c r="BY17" i="23"/>
  <c r="BU17" i="23"/>
  <c r="BQ17" i="23"/>
  <c r="BM17" i="23"/>
  <c r="BI17" i="23"/>
  <c r="BE17" i="23"/>
  <c r="BA17" i="23"/>
  <c r="AW17" i="23"/>
  <c r="AS17" i="23"/>
  <c r="AO17" i="23"/>
  <c r="AK17" i="23"/>
  <c r="AG17" i="23"/>
  <c r="AC17" i="23"/>
  <c r="Y17" i="23"/>
  <c r="U17" i="23"/>
  <c r="Q17" i="23"/>
  <c r="M17" i="23"/>
  <c r="I17" i="23"/>
  <c r="E17" i="23"/>
  <c r="CG16" i="23"/>
  <c r="CC16" i="23"/>
  <c r="BY16" i="23"/>
  <c r="BU16" i="23"/>
  <c r="BQ16" i="23"/>
  <c r="BM16" i="23"/>
  <c r="BI16" i="23"/>
  <c r="BE16" i="23"/>
  <c r="BA16" i="23"/>
  <c r="AW16" i="23"/>
  <c r="AS16" i="23"/>
  <c r="AO16" i="23"/>
  <c r="AK16" i="23"/>
  <c r="AG16" i="23"/>
  <c r="AC16" i="23"/>
  <c r="Y16" i="23"/>
  <c r="U16" i="23"/>
  <c r="Q16" i="23"/>
  <c r="M16" i="23"/>
  <c r="I16" i="23"/>
  <c r="E16" i="23"/>
  <c r="CG15" i="23"/>
  <c r="CC15" i="23"/>
  <c r="BY15" i="23"/>
  <c r="BU15" i="23"/>
  <c r="BQ15" i="23"/>
  <c r="BM15" i="23"/>
  <c r="BI15" i="23"/>
  <c r="BE15" i="23"/>
  <c r="BA15" i="23"/>
  <c r="AW15" i="23"/>
  <c r="AS15" i="23"/>
  <c r="AO15" i="23"/>
  <c r="AK15" i="23"/>
  <c r="AG15" i="23"/>
  <c r="AC15" i="23"/>
  <c r="Y15" i="23"/>
  <c r="U15" i="23"/>
  <c r="Q15" i="23"/>
  <c r="M15" i="23"/>
  <c r="I15" i="23"/>
  <c r="E15" i="23"/>
  <c r="CG14" i="23"/>
  <c r="CC14" i="23"/>
  <c r="BY14" i="23"/>
  <c r="BU14" i="23"/>
  <c r="BQ14" i="23"/>
  <c r="BM14" i="23"/>
  <c r="BI14" i="23"/>
  <c r="BE14" i="23"/>
  <c r="BA14" i="23"/>
  <c r="AW14" i="23"/>
  <c r="AS14" i="23"/>
  <c r="AO14" i="23"/>
  <c r="AK14" i="23"/>
  <c r="AG14" i="23"/>
  <c r="AC14" i="23"/>
  <c r="Y14" i="23"/>
  <c r="U14" i="23"/>
  <c r="Q14" i="23"/>
  <c r="M14" i="23"/>
  <c r="I14" i="23"/>
  <c r="E14" i="23"/>
  <c r="CG13" i="23"/>
  <c r="CC13" i="23"/>
  <c r="BY13" i="23"/>
  <c r="BU13" i="23"/>
  <c r="BQ13" i="23"/>
  <c r="BM13" i="23"/>
  <c r="BI13" i="23"/>
  <c r="BE13" i="23"/>
  <c r="BA13" i="23"/>
  <c r="AW13" i="23"/>
  <c r="AS13" i="23"/>
  <c r="AO13" i="23"/>
  <c r="AK13" i="23"/>
  <c r="AG13" i="23"/>
  <c r="AC13" i="23"/>
  <c r="Y13" i="23"/>
  <c r="U13" i="23"/>
  <c r="Q13" i="23"/>
  <c r="M13" i="23"/>
  <c r="I13" i="23"/>
  <c r="E13" i="23"/>
  <c r="CG12" i="23"/>
  <c r="CC12" i="23"/>
  <c r="BY12" i="23"/>
  <c r="BU12" i="23"/>
  <c r="BQ12" i="23"/>
  <c r="BM12" i="23"/>
  <c r="BI12" i="23"/>
  <c r="BE12" i="23"/>
  <c r="BA12" i="23"/>
  <c r="AW12" i="23"/>
  <c r="AS12" i="23"/>
  <c r="AO12" i="23"/>
  <c r="AK12" i="23"/>
  <c r="AG12" i="23"/>
  <c r="AC12" i="23"/>
  <c r="Y12" i="23"/>
  <c r="U12" i="23"/>
  <c r="Q12" i="23"/>
  <c r="M12" i="23"/>
  <c r="I12" i="23"/>
  <c r="E12" i="23"/>
  <c r="CG11" i="23"/>
  <c r="CC11" i="23"/>
  <c r="BY11" i="23"/>
  <c r="BU11" i="23"/>
  <c r="BQ11" i="23"/>
  <c r="BM11" i="23"/>
  <c r="BI11" i="23"/>
  <c r="BE11" i="23"/>
  <c r="BA11" i="23"/>
  <c r="AW11" i="23"/>
  <c r="AS11" i="23"/>
  <c r="AO11" i="23"/>
  <c r="AK11" i="23"/>
  <c r="AG11" i="23"/>
  <c r="AC11" i="23"/>
  <c r="Y11" i="23"/>
  <c r="U11" i="23"/>
  <c r="Q11" i="23"/>
  <c r="M11" i="23"/>
  <c r="I11" i="23"/>
  <c r="E11" i="23"/>
  <c r="CG10" i="23"/>
  <c r="CC10" i="23"/>
  <c r="BY10" i="23"/>
  <c r="BU10" i="23"/>
  <c r="BQ10" i="23"/>
  <c r="BM10" i="23"/>
  <c r="BI10" i="23"/>
  <c r="BE10" i="23"/>
  <c r="BA10" i="23"/>
  <c r="AW10" i="23"/>
  <c r="AS10" i="23"/>
  <c r="AO10" i="23"/>
  <c r="AK10" i="23"/>
  <c r="AG10" i="23"/>
  <c r="AC10" i="23"/>
  <c r="Y10" i="23"/>
  <c r="U10" i="23"/>
  <c r="Q10" i="23"/>
  <c r="M10" i="23"/>
  <c r="I10" i="23"/>
  <c r="E10" i="23"/>
  <c r="CG9" i="23"/>
  <c r="CC9" i="23"/>
  <c r="BY9" i="23"/>
  <c r="BU9" i="23"/>
  <c r="BQ9" i="23"/>
  <c r="BM9" i="23"/>
  <c r="BI9" i="23"/>
  <c r="BE9" i="23"/>
  <c r="BA9" i="23"/>
  <c r="AW9" i="23"/>
  <c r="AS9" i="23"/>
  <c r="AO9" i="23"/>
  <c r="AK9" i="23"/>
  <c r="AG9" i="23"/>
  <c r="AC9" i="23"/>
  <c r="Y9" i="23"/>
  <c r="U9" i="23"/>
  <c r="Q9" i="23"/>
  <c r="M9" i="23"/>
  <c r="I9" i="23"/>
  <c r="E9" i="23"/>
  <c r="CG8" i="23"/>
  <c r="CC8" i="23"/>
  <c r="BY8" i="23"/>
  <c r="BU8" i="23"/>
  <c r="BQ8" i="23"/>
  <c r="BM8" i="23"/>
  <c r="BI8" i="23"/>
  <c r="BE8" i="23"/>
  <c r="BA8" i="23"/>
  <c r="AW8" i="23"/>
  <c r="AS8" i="23"/>
  <c r="AO8" i="23"/>
  <c r="AK8" i="23"/>
  <c r="AG8" i="23"/>
  <c r="AC8" i="23"/>
  <c r="Y8" i="23"/>
  <c r="U8" i="23"/>
  <c r="Q8" i="23"/>
  <c r="M8" i="23"/>
  <c r="I8" i="23"/>
  <c r="E8" i="23"/>
  <c r="CG7" i="23"/>
  <c r="CC7" i="23"/>
  <c r="BY7" i="23"/>
  <c r="BU7" i="23"/>
  <c r="BQ7" i="23"/>
  <c r="BM7" i="23"/>
  <c r="BI7" i="23"/>
  <c r="BE7" i="23"/>
  <c r="BA7" i="23"/>
  <c r="AW7" i="23"/>
  <c r="AS7" i="23"/>
  <c r="AO7" i="23"/>
  <c r="AK7" i="23"/>
  <c r="AG7" i="23"/>
  <c r="AC7" i="23"/>
  <c r="Y7" i="23"/>
  <c r="U7" i="23"/>
  <c r="M7" i="23"/>
  <c r="I7" i="23"/>
  <c r="E7" i="23"/>
  <c r="CG6" i="23"/>
  <c r="CC6" i="23"/>
  <c r="BY6" i="23"/>
  <c r="BU6" i="23"/>
  <c r="BQ6" i="23"/>
  <c r="BM6" i="23"/>
  <c r="BI6" i="23"/>
  <c r="BE6" i="23"/>
  <c r="BA6" i="23"/>
  <c r="AW6" i="23"/>
  <c r="AS6" i="23"/>
  <c r="AO6" i="23"/>
  <c r="AK6" i="23"/>
  <c r="AG6" i="23"/>
  <c r="AC6" i="23"/>
  <c r="Y6" i="23"/>
  <c r="U6" i="23"/>
  <c r="Q6" i="23"/>
  <c r="M6" i="23"/>
  <c r="I6" i="23"/>
  <c r="E6" i="23"/>
  <c r="R51" i="25" l="1"/>
  <c r="R55" i="25"/>
  <c r="R10" i="25"/>
  <c r="R14" i="25"/>
  <c r="R18" i="25"/>
  <c r="R22" i="25"/>
  <c r="R26" i="25"/>
  <c r="R30" i="25"/>
  <c r="R34" i="25"/>
  <c r="R38" i="25"/>
  <c r="R42" i="25"/>
  <c r="R46" i="25"/>
  <c r="R50" i="25"/>
  <c r="R54" i="25"/>
  <c r="DF61" i="27"/>
  <c r="Q62" i="27"/>
  <c r="R7" i="25"/>
  <c r="R11" i="25"/>
  <c r="R15" i="25"/>
  <c r="R19" i="25"/>
  <c r="R23" i="25"/>
  <c r="R27" i="25"/>
  <c r="R31" i="25"/>
  <c r="R35" i="25"/>
  <c r="R39" i="25"/>
  <c r="R43" i="25"/>
  <c r="R47" i="25"/>
  <c r="R9" i="25"/>
  <c r="R13" i="25"/>
  <c r="R17" i="25"/>
  <c r="R21" i="25"/>
  <c r="R25" i="25"/>
  <c r="R29" i="25"/>
  <c r="R33" i="25"/>
  <c r="R37" i="25"/>
  <c r="R41" i="25"/>
  <c r="R45" i="25"/>
  <c r="R49" i="25"/>
  <c r="R53" i="25"/>
  <c r="R8" i="25"/>
  <c r="R12" i="25"/>
  <c r="R16" i="25"/>
  <c r="R20" i="25"/>
  <c r="R24" i="25"/>
  <c r="R28" i="25"/>
  <c r="R32" i="25"/>
  <c r="R36" i="25"/>
  <c r="R40" i="25"/>
  <c r="R44" i="25"/>
  <c r="R48" i="25"/>
  <c r="R52" i="25"/>
  <c r="R6" i="25"/>
  <c r="M56" i="25"/>
  <c r="I56" i="25"/>
  <c r="E56" i="25"/>
  <c r="CL5" i="23"/>
  <c r="BA55" i="23"/>
  <c r="BI55" i="23"/>
  <c r="CK55" i="23"/>
  <c r="CK59" i="23" s="1"/>
  <c r="BM55" i="23"/>
  <c r="CC55" i="23"/>
  <c r="Y55" i="23"/>
  <c r="Y59" i="23" s="1"/>
  <c r="BY55" i="23"/>
  <c r="BY59" i="23" s="1"/>
  <c r="BU55" i="23"/>
  <c r="BU59" i="23" s="1"/>
  <c r="BE55" i="23"/>
  <c r="BE59" i="23" s="1"/>
  <c r="Q55" i="23"/>
  <c r="CG55" i="23"/>
  <c r="BQ55" i="23"/>
  <c r="BQ59" i="23" s="1"/>
  <c r="AS55" i="23"/>
  <c r="AS59" i="23" s="1"/>
  <c r="AO55" i="23"/>
  <c r="AO59" i="23" s="1"/>
  <c r="AK55" i="23"/>
  <c r="AK59" i="23" s="1"/>
  <c r="AG55" i="23"/>
  <c r="AG59" i="23" s="1"/>
  <c r="AC55" i="23"/>
  <c r="AC59" i="23" s="1"/>
  <c r="CL54" i="23"/>
  <c r="U55" i="23"/>
  <c r="CL6" i="23"/>
  <c r="CL9" i="23"/>
  <c r="CL13" i="23"/>
  <c r="CL17" i="23"/>
  <c r="CL21" i="23"/>
  <c r="CL25" i="23"/>
  <c r="CL29" i="23"/>
  <c r="CL33" i="23"/>
  <c r="CL37" i="23"/>
  <c r="CL41" i="23"/>
  <c r="CL45" i="23"/>
  <c r="CL49" i="23"/>
  <c r="CL53" i="23"/>
  <c r="M55" i="23"/>
  <c r="CL7" i="23"/>
  <c r="CL11" i="23"/>
  <c r="CL15" i="23"/>
  <c r="CL19" i="23"/>
  <c r="CL23" i="23"/>
  <c r="CL27" i="23"/>
  <c r="CL31" i="23"/>
  <c r="CL35" i="23"/>
  <c r="CL39" i="23"/>
  <c r="CL43" i="23"/>
  <c r="CL47" i="23"/>
  <c r="CL51" i="23"/>
  <c r="I55" i="23"/>
  <c r="CL10" i="23"/>
  <c r="CL14" i="23"/>
  <c r="CL18" i="23"/>
  <c r="CL22" i="23"/>
  <c r="CL26" i="23"/>
  <c r="CL30" i="23"/>
  <c r="CL34" i="23"/>
  <c r="CL38" i="23"/>
  <c r="CL42" i="23"/>
  <c r="CL46" i="23"/>
  <c r="CL50" i="23"/>
  <c r="CL8" i="23"/>
  <c r="CL12" i="23"/>
  <c r="CL16" i="23"/>
  <c r="CL20" i="23"/>
  <c r="CL24" i="23"/>
  <c r="CL28" i="23"/>
  <c r="CL32" i="23"/>
  <c r="CL36" i="23"/>
  <c r="CL40" i="23"/>
  <c r="CL44" i="23"/>
  <c r="CL48" i="23"/>
  <c r="CL52" i="23"/>
  <c r="E55" i="23"/>
  <c r="AW55" i="23"/>
  <c r="AW59" i="23" s="1"/>
  <c r="M57" i="23" l="1"/>
  <c r="CL57" i="23" s="1"/>
  <c r="R56" i="25"/>
  <c r="CL55" i="23"/>
  <c r="F56" i="22"/>
  <c r="E55" i="22"/>
  <c r="J55" i="22" s="1"/>
  <c r="E54" i="22"/>
  <c r="E53" i="22"/>
  <c r="J53" i="22" s="1"/>
  <c r="E52" i="22"/>
  <c r="J52" i="22" s="1"/>
  <c r="E51" i="22"/>
  <c r="E50" i="22"/>
  <c r="E49" i="22"/>
  <c r="J49" i="22" s="1"/>
  <c r="E48" i="22"/>
  <c r="J48" i="22" s="1"/>
  <c r="E47" i="22"/>
  <c r="J47" i="22" s="1"/>
  <c r="E46" i="22"/>
  <c r="E45" i="22"/>
  <c r="E44" i="22"/>
  <c r="J44" i="22" s="1"/>
  <c r="E43" i="22"/>
  <c r="E42" i="22"/>
  <c r="E41" i="22"/>
  <c r="J41" i="22" s="1"/>
  <c r="E40" i="22"/>
  <c r="E39" i="22"/>
  <c r="J39" i="22" s="1"/>
  <c r="E38" i="22"/>
  <c r="E37" i="22"/>
  <c r="J37" i="22" s="1"/>
  <c r="E36" i="22"/>
  <c r="J36" i="22" s="1"/>
  <c r="E35" i="22"/>
  <c r="E34" i="22"/>
  <c r="E33" i="22"/>
  <c r="J33" i="22" s="1"/>
  <c r="E32" i="22"/>
  <c r="J32" i="22" s="1"/>
  <c r="E31" i="22"/>
  <c r="J31" i="22" s="1"/>
  <c r="E30" i="22"/>
  <c r="E29" i="22"/>
  <c r="E28" i="22"/>
  <c r="J28" i="22" s="1"/>
  <c r="E27" i="22"/>
  <c r="E26" i="22"/>
  <c r="E25" i="22"/>
  <c r="J25" i="22" s="1"/>
  <c r="E24" i="22"/>
  <c r="J24" i="22" s="1"/>
  <c r="E23" i="22"/>
  <c r="J23" i="22" s="1"/>
  <c r="E22" i="22"/>
  <c r="E21" i="22"/>
  <c r="J21" i="22" s="1"/>
  <c r="E20" i="22"/>
  <c r="E19" i="22"/>
  <c r="E18" i="22"/>
  <c r="E17" i="22"/>
  <c r="J17" i="22" s="1"/>
  <c r="E16" i="22"/>
  <c r="J16" i="22" s="1"/>
  <c r="E15" i="22"/>
  <c r="J15" i="22" s="1"/>
  <c r="E14" i="22"/>
  <c r="J14" i="22" s="1"/>
  <c r="E13" i="22"/>
  <c r="J13" i="22" s="1"/>
  <c r="E12" i="22"/>
  <c r="E11" i="22"/>
  <c r="E10" i="22"/>
  <c r="E9" i="22"/>
  <c r="J9" i="22" s="1"/>
  <c r="E8" i="22"/>
  <c r="E7" i="22"/>
  <c r="J7" i="22" s="1"/>
  <c r="E6" i="22"/>
  <c r="J6" i="22" s="1"/>
  <c r="J40" i="22" l="1"/>
  <c r="J8" i="22"/>
  <c r="J20" i="22"/>
  <c r="E56" i="22"/>
  <c r="J12" i="22"/>
  <c r="J29" i="22"/>
  <c r="J45" i="22"/>
  <c r="J10" i="22"/>
  <c r="J18" i="22"/>
  <c r="J27" i="22"/>
  <c r="J35" i="22"/>
  <c r="J43" i="22"/>
  <c r="J51" i="22"/>
  <c r="J34" i="22"/>
  <c r="J42" i="22"/>
  <c r="J11" i="22"/>
  <c r="J19" i="22"/>
  <c r="J22" i="22"/>
  <c r="J30" i="22"/>
  <c r="J38" i="22"/>
  <c r="J46" i="22"/>
  <c r="J54" i="22"/>
  <c r="J26" i="22"/>
  <c r="J50" i="22"/>
  <c r="J56" i="22" l="1"/>
  <c r="N55" i="20"/>
  <c r="J55" i="20"/>
  <c r="F55" i="20"/>
  <c r="B55" i="20"/>
  <c r="Q54" i="20"/>
  <c r="M54" i="20"/>
  <c r="V54" i="20" s="1"/>
  <c r="Q53" i="20"/>
  <c r="M53" i="20"/>
  <c r="I53" i="20"/>
  <c r="E53" i="20"/>
  <c r="V53" i="20" s="1"/>
  <c r="Q52" i="20"/>
  <c r="M52" i="20"/>
  <c r="I52" i="20"/>
  <c r="E52" i="20"/>
  <c r="V52" i="20" s="1"/>
  <c r="Q51" i="20"/>
  <c r="M51" i="20"/>
  <c r="I51" i="20"/>
  <c r="E51" i="20"/>
  <c r="V51" i="20" s="1"/>
  <c r="Q50" i="20"/>
  <c r="M50" i="20"/>
  <c r="I50" i="20"/>
  <c r="E50" i="20"/>
  <c r="V50" i="20" s="1"/>
  <c r="Q49" i="20"/>
  <c r="M49" i="20"/>
  <c r="I49" i="20"/>
  <c r="E49" i="20"/>
  <c r="V49" i="20" s="1"/>
  <c r="Q48" i="20"/>
  <c r="M48" i="20"/>
  <c r="I48" i="20"/>
  <c r="E48" i="20"/>
  <c r="V48" i="20" s="1"/>
  <c r="Q47" i="20"/>
  <c r="M47" i="20"/>
  <c r="I47" i="20"/>
  <c r="E47" i="20"/>
  <c r="V47" i="20" s="1"/>
  <c r="Q46" i="20"/>
  <c r="M46" i="20"/>
  <c r="I46" i="20"/>
  <c r="E46" i="20"/>
  <c r="V46" i="20" s="1"/>
  <c r="Q45" i="20"/>
  <c r="M45" i="20"/>
  <c r="I45" i="20"/>
  <c r="E45" i="20"/>
  <c r="V45" i="20" s="1"/>
  <c r="Q44" i="20"/>
  <c r="M44" i="20"/>
  <c r="I44" i="20"/>
  <c r="E44" i="20"/>
  <c r="V44" i="20" s="1"/>
  <c r="Q43" i="20"/>
  <c r="M43" i="20"/>
  <c r="I43" i="20"/>
  <c r="E43" i="20"/>
  <c r="V43" i="20" s="1"/>
  <c r="Q42" i="20"/>
  <c r="M42" i="20"/>
  <c r="I42" i="20"/>
  <c r="E42" i="20"/>
  <c r="V42" i="20" s="1"/>
  <c r="Q41" i="20"/>
  <c r="M41" i="20"/>
  <c r="I41" i="20"/>
  <c r="E41" i="20"/>
  <c r="V41" i="20" s="1"/>
  <c r="Q40" i="20"/>
  <c r="M40" i="20"/>
  <c r="I40" i="20"/>
  <c r="E40" i="20"/>
  <c r="V40" i="20" s="1"/>
  <c r="Q39" i="20"/>
  <c r="M39" i="20"/>
  <c r="I39" i="20"/>
  <c r="E39" i="20"/>
  <c r="V39" i="20" s="1"/>
  <c r="Q38" i="20"/>
  <c r="M38" i="20"/>
  <c r="I38" i="20"/>
  <c r="E38" i="20"/>
  <c r="V38" i="20" s="1"/>
  <c r="Q37" i="20"/>
  <c r="M37" i="20"/>
  <c r="I37" i="20"/>
  <c r="E37" i="20"/>
  <c r="V37" i="20" s="1"/>
  <c r="Q36" i="20"/>
  <c r="M36" i="20"/>
  <c r="I36" i="20"/>
  <c r="E36" i="20"/>
  <c r="V36" i="20" s="1"/>
  <c r="Q35" i="20"/>
  <c r="M35" i="20"/>
  <c r="I35" i="20"/>
  <c r="E35" i="20"/>
  <c r="V35" i="20" s="1"/>
  <c r="Q34" i="20"/>
  <c r="M34" i="20"/>
  <c r="I34" i="20"/>
  <c r="E34" i="20"/>
  <c r="V34" i="20" s="1"/>
  <c r="Q33" i="20"/>
  <c r="M33" i="20"/>
  <c r="I33" i="20"/>
  <c r="E33" i="20"/>
  <c r="V33" i="20" s="1"/>
  <c r="Q32" i="20"/>
  <c r="M32" i="20"/>
  <c r="I32" i="20"/>
  <c r="E32" i="20"/>
  <c r="V32" i="20" s="1"/>
  <c r="Q31" i="20"/>
  <c r="M31" i="20"/>
  <c r="I31" i="20"/>
  <c r="E31" i="20"/>
  <c r="V31" i="20" s="1"/>
  <c r="Q30" i="20"/>
  <c r="M30" i="20"/>
  <c r="I30" i="20"/>
  <c r="E30" i="20"/>
  <c r="V30" i="20" s="1"/>
  <c r="Q29" i="20"/>
  <c r="M29" i="20"/>
  <c r="I29" i="20"/>
  <c r="E29" i="20"/>
  <c r="V29" i="20" s="1"/>
  <c r="Q28" i="20"/>
  <c r="M28" i="20"/>
  <c r="I28" i="20"/>
  <c r="E28" i="20"/>
  <c r="Q27" i="20"/>
  <c r="M27" i="20"/>
  <c r="I27" i="20"/>
  <c r="E27" i="20"/>
  <c r="Q26" i="20"/>
  <c r="M26" i="20"/>
  <c r="I26" i="20"/>
  <c r="E26" i="20"/>
  <c r="Q25" i="20"/>
  <c r="M25" i="20"/>
  <c r="I25" i="20"/>
  <c r="E25" i="20"/>
  <c r="Q24" i="20"/>
  <c r="M24" i="20"/>
  <c r="I24" i="20"/>
  <c r="E24" i="20"/>
  <c r="Q23" i="20"/>
  <c r="M23" i="20"/>
  <c r="I23" i="20"/>
  <c r="E23" i="20"/>
  <c r="Q22" i="20"/>
  <c r="M22" i="20"/>
  <c r="I22" i="20"/>
  <c r="E22" i="20"/>
  <c r="Q21" i="20"/>
  <c r="M21" i="20"/>
  <c r="I21" i="20"/>
  <c r="E21" i="20"/>
  <c r="Q20" i="20"/>
  <c r="M20" i="20"/>
  <c r="I20" i="20"/>
  <c r="E20" i="20"/>
  <c r="Q19" i="20"/>
  <c r="M19" i="20"/>
  <c r="I19" i="20"/>
  <c r="E19" i="20"/>
  <c r="Q18" i="20"/>
  <c r="M18" i="20"/>
  <c r="I18" i="20"/>
  <c r="E18" i="20"/>
  <c r="Q17" i="20"/>
  <c r="M17" i="20"/>
  <c r="I17" i="20"/>
  <c r="E17" i="20"/>
  <c r="Q16" i="20"/>
  <c r="M16" i="20"/>
  <c r="I16" i="20"/>
  <c r="E16" i="20"/>
  <c r="Q15" i="20"/>
  <c r="M15" i="20"/>
  <c r="I15" i="20"/>
  <c r="E15" i="20"/>
  <c r="Q14" i="20"/>
  <c r="M14" i="20"/>
  <c r="I14" i="20"/>
  <c r="E14" i="20"/>
  <c r="Q13" i="20"/>
  <c r="M13" i="20"/>
  <c r="I13" i="20"/>
  <c r="E13" i="20"/>
  <c r="Q12" i="20"/>
  <c r="M12" i="20"/>
  <c r="I12" i="20"/>
  <c r="E12" i="20"/>
  <c r="Q11" i="20"/>
  <c r="M11" i="20"/>
  <c r="I11" i="20"/>
  <c r="E11" i="20"/>
  <c r="Q10" i="20"/>
  <c r="M10" i="20"/>
  <c r="I10" i="20"/>
  <c r="E10" i="20"/>
  <c r="Q9" i="20"/>
  <c r="M9" i="20"/>
  <c r="I9" i="20"/>
  <c r="E9" i="20"/>
  <c r="Q8" i="20"/>
  <c r="M8" i="20"/>
  <c r="I8" i="20"/>
  <c r="E8" i="20"/>
  <c r="Q7" i="20"/>
  <c r="M7" i="20"/>
  <c r="I7" i="20"/>
  <c r="E7" i="20"/>
  <c r="Q6" i="20"/>
  <c r="M6" i="20"/>
  <c r="I6" i="20"/>
  <c r="E6" i="20"/>
  <c r="Q5" i="20"/>
  <c r="M5" i="20"/>
  <c r="I5" i="20"/>
  <c r="E5" i="20"/>
  <c r="V5" i="20" l="1"/>
  <c r="V9" i="20"/>
  <c r="V12" i="20"/>
  <c r="V15" i="20"/>
  <c r="V18" i="20"/>
  <c r="V21" i="20"/>
  <c r="V24" i="20"/>
  <c r="V26" i="20"/>
  <c r="V27" i="20"/>
  <c r="V6" i="20"/>
  <c r="V8" i="20"/>
  <c r="V11" i="20"/>
  <c r="V14" i="20"/>
  <c r="V17" i="20"/>
  <c r="V20" i="20"/>
  <c r="V23" i="20"/>
  <c r="V7" i="20"/>
  <c r="V10" i="20"/>
  <c r="V13" i="20"/>
  <c r="V16" i="20"/>
  <c r="V19" i="20"/>
  <c r="V22" i="20"/>
  <c r="V25" i="20"/>
  <c r="V28" i="20"/>
  <c r="M55" i="20"/>
  <c r="M59" i="20" s="1"/>
  <c r="Q55" i="20"/>
  <c r="Q57" i="20" s="1"/>
  <c r="V57" i="20" s="1"/>
  <c r="I55" i="20"/>
  <c r="I59" i="20" s="1"/>
  <c r="E55" i="20"/>
  <c r="E59" i="20" s="1"/>
  <c r="V55" i="20" l="1"/>
  <c r="V59" i="20" s="1"/>
  <c r="F55" i="18"/>
  <c r="B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J24" i="18" s="1"/>
  <c r="E23" i="18"/>
  <c r="E22" i="18"/>
  <c r="E21" i="18"/>
  <c r="E20" i="18"/>
  <c r="J20" i="18" s="1"/>
  <c r="E19" i="18"/>
  <c r="E18" i="18"/>
  <c r="E17" i="18"/>
  <c r="E16" i="18"/>
  <c r="J16" i="18" s="1"/>
  <c r="E15" i="18"/>
  <c r="E14" i="18"/>
  <c r="E13" i="18"/>
  <c r="E12" i="18"/>
  <c r="J12" i="18" s="1"/>
  <c r="E11" i="18"/>
  <c r="E10" i="18"/>
  <c r="E9" i="18"/>
  <c r="E8" i="18"/>
  <c r="J8" i="18" s="1"/>
  <c r="E7" i="18"/>
  <c r="E6" i="18"/>
  <c r="E5" i="18"/>
  <c r="J32" i="18" l="1"/>
  <c r="J36" i="18"/>
  <c r="J40" i="18"/>
  <c r="J44" i="18"/>
  <c r="J48" i="18"/>
  <c r="J52" i="18"/>
  <c r="J14" i="18"/>
  <c r="J18" i="18"/>
  <c r="J26" i="18"/>
  <c r="J10" i="18"/>
  <c r="J22" i="18"/>
  <c r="J6" i="18"/>
  <c r="J47" i="18"/>
  <c r="I55" i="18"/>
  <c r="I59" i="18" s="1"/>
  <c r="J31" i="18"/>
  <c r="J7" i="18"/>
  <c r="J11" i="18"/>
  <c r="J15" i="18"/>
  <c r="J19" i="18"/>
  <c r="J23" i="18"/>
  <c r="J27" i="18"/>
  <c r="J35" i="18"/>
  <c r="J39" i="18"/>
  <c r="J43" i="18"/>
  <c r="J51" i="18"/>
  <c r="J9" i="18"/>
  <c r="J13" i="18"/>
  <c r="J17" i="18"/>
  <c r="J21" i="18"/>
  <c r="J25" i="18"/>
  <c r="J5" i="18"/>
  <c r="J30" i="18"/>
  <c r="J34" i="18"/>
  <c r="J38" i="18"/>
  <c r="J42" i="18"/>
  <c r="J46" i="18"/>
  <c r="J50" i="18"/>
  <c r="J54" i="18"/>
  <c r="J29" i="18"/>
  <c r="J33" i="18"/>
  <c r="J37" i="18"/>
  <c r="J41" i="18"/>
  <c r="J45" i="18"/>
  <c r="J49" i="18"/>
  <c r="J53" i="18"/>
  <c r="J28" i="18"/>
  <c r="E55" i="18"/>
  <c r="AG53" i="16"/>
  <c r="AG52" i="16"/>
  <c r="AG51" i="16"/>
  <c r="AG50" i="16"/>
  <c r="AG49" i="16"/>
  <c r="AG48" i="16"/>
  <c r="AG47" i="16"/>
  <c r="AG46" i="16"/>
  <c r="AG45" i="16"/>
  <c r="AG44" i="16"/>
  <c r="AG43" i="16"/>
  <c r="AG42" i="16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6" i="16"/>
  <c r="AG15" i="16"/>
  <c r="AG14" i="16"/>
  <c r="AG13" i="16"/>
  <c r="AG12" i="16"/>
  <c r="AG11" i="16"/>
  <c r="AG10" i="16"/>
  <c r="AG9" i="16"/>
  <c r="AG8" i="16"/>
  <c r="AG7" i="16"/>
  <c r="AG6" i="16"/>
  <c r="AG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AD55" i="16"/>
  <c r="Z55" i="16"/>
  <c r="V55" i="16"/>
  <c r="R55" i="16"/>
  <c r="N55" i="16"/>
  <c r="J55" i="16"/>
  <c r="F55" i="16"/>
  <c r="U53" i="16"/>
  <c r="U52" i="16"/>
  <c r="U51" i="16"/>
  <c r="U50" i="16"/>
  <c r="AC53" i="16"/>
  <c r="Q53" i="16"/>
  <c r="M53" i="16"/>
  <c r="I53" i="16"/>
  <c r="AC52" i="16"/>
  <c r="Q52" i="16"/>
  <c r="M52" i="16"/>
  <c r="I52" i="16"/>
  <c r="AC51" i="16"/>
  <c r="Q51" i="16"/>
  <c r="M51" i="16"/>
  <c r="I51" i="16"/>
  <c r="AC50" i="16"/>
  <c r="Q50" i="16"/>
  <c r="M50" i="16"/>
  <c r="I50" i="16"/>
  <c r="AC49" i="16"/>
  <c r="U49" i="16"/>
  <c r="Q49" i="16"/>
  <c r="M49" i="16"/>
  <c r="I49" i="16"/>
  <c r="AC48" i="16"/>
  <c r="U48" i="16"/>
  <c r="Q48" i="16"/>
  <c r="M48" i="16"/>
  <c r="I48" i="16"/>
  <c r="AC47" i="16"/>
  <c r="U47" i="16"/>
  <c r="Q47" i="16"/>
  <c r="M47" i="16"/>
  <c r="I47" i="16"/>
  <c r="AC46" i="16"/>
  <c r="U46" i="16"/>
  <c r="Q46" i="16"/>
  <c r="M46" i="16"/>
  <c r="I46" i="16"/>
  <c r="AC45" i="16"/>
  <c r="U45" i="16"/>
  <c r="Q45" i="16"/>
  <c r="M45" i="16"/>
  <c r="I45" i="16"/>
  <c r="AC44" i="16"/>
  <c r="U44" i="16"/>
  <c r="Q44" i="16"/>
  <c r="M44" i="16"/>
  <c r="I44" i="16"/>
  <c r="AC43" i="16"/>
  <c r="U43" i="16"/>
  <c r="Q43" i="16"/>
  <c r="M43" i="16"/>
  <c r="I43" i="16"/>
  <c r="AC42" i="16"/>
  <c r="U42" i="16"/>
  <c r="Q42" i="16"/>
  <c r="M42" i="16"/>
  <c r="I42" i="16"/>
  <c r="AC41" i="16"/>
  <c r="U41" i="16"/>
  <c r="Q41" i="16"/>
  <c r="M41" i="16"/>
  <c r="I41" i="16"/>
  <c r="AC40" i="16"/>
  <c r="U40" i="16"/>
  <c r="Q40" i="16"/>
  <c r="M40" i="16"/>
  <c r="I40" i="16"/>
  <c r="AC39" i="16"/>
  <c r="U39" i="16"/>
  <c r="Q39" i="16"/>
  <c r="M39" i="16"/>
  <c r="I39" i="16"/>
  <c r="AC38" i="16"/>
  <c r="U38" i="16"/>
  <c r="Q38" i="16"/>
  <c r="M38" i="16"/>
  <c r="I38" i="16"/>
  <c r="AC37" i="16"/>
  <c r="U37" i="16"/>
  <c r="Q37" i="16"/>
  <c r="M37" i="16"/>
  <c r="I37" i="16"/>
  <c r="AC36" i="16"/>
  <c r="U36" i="16"/>
  <c r="Q36" i="16"/>
  <c r="M36" i="16"/>
  <c r="I36" i="16"/>
  <c r="AC35" i="16"/>
  <c r="U35" i="16"/>
  <c r="Q35" i="16"/>
  <c r="M35" i="16"/>
  <c r="I35" i="16"/>
  <c r="AC34" i="16"/>
  <c r="U34" i="16"/>
  <c r="Q34" i="16"/>
  <c r="M34" i="16"/>
  <c r="I34" i="16"/>
  <c r="AC33" i="16"/>
  <c r="U33" i="16"/>
  <c r="Q33" i="16"/>
  <c r="M33" i="16"/>
  <c r="I33" i="16"/>
  <c r="AC32" i="16"/>
  <c r="U32" i="16"/>
  <c r="Q32" i="16"/>
  <c r="M32" i="16"/>
  <c r="I32" i="16"/>
  <c r="AC31" i="16"/>
  <c r="U31" i="16"/>
  <c r="Q31" i="16"/>
  <c r="M31" i="16"/>
  <c r="I31" i="16"/>
  <c r="AC30" i="16"/>
  <c r="U30" i="16"/>
  <c r="Q30" i="16"/>
  <c r="M30" i="16"/>
  <c r="I30" i="16"/>
  <c r="AC29" i="16"/>
  <c r="U29" i="16"/>
  <c r="Q29" i="16"/>
  <c r="M29" i="16"/>
  <c r="I29" i="16"/>
  <c r="AC28" i="16"/>
  <c r="U28" i="16"/>
  <c r="Q28" i="16"/>
  <c r="M28" i="16"/>
  <c r="I28" i="16"/>
  <c r="AC27" i="16"/>
  <c r="U27" i="16"/>
  <c r="Q27" i="16"/>
  <c r="M27" i="16"/>
  <c r="I27" i="16"/>
  <c r="AC26" i="16"/>
  <c r="U26" i="16"/>
  <c r="Q26" i="16"/>
  <c r="M26" i="16"/>
  <c r="I26" i="16"/>
  <c r="AC25" i="16"/>
  <c r="U25" i="16"/>
  <c r="Q25" i="16"/>
  <c r="M25" i="16"/>
  <c r="I25" i="16"/>
  <c r="AC24" i="16"/>
  <c r="U24" i="16"/>
  <c r="Q24" i="16"/>
  <c r="M24" i="16"/>
  <c r="I24" i="16"/>
  <c r="AC23" i="16"/>
  <c r="U23" i="16"/>
  <c r="Q23" i="16"/>
  <c r="M23" i="16"/>
  <c r="I23" i="16"/>
  <c r="AC22" i="16"/>
  <c r="U22" i="16"/>
  <c r="Q22" i="16"/>
  <c r="M22" i="16"/>
  <c r="I22" i="16"/>
  <c r="AC21" i="16"/>
  <c r="U21" i="16"/>
  <c r="Q21" i="16"/>
  <c r="M21" i="16"/>
  <c r="I21" i="16"/>
  <c r="AC20" i="16"/>
  <c r="U20" i="16"/>
  <c r="Q20" i="16"/>
  <c r="M20" i="16"/>
  <c r="I20" i="16"/>
  <c r="AC19" i="16"/>
  <c r="U19" i="16"/>
  <c r="Q19" i="16"/>
  <c r="M19" i="16"/>
  <c r="I19" i="16"/>
  <c r="AC18" i="16"/>
  <c r="U18" i="16"/>
  <c r="Q18" i="16"/>
  <c r="M18" i="16"/>
  <c r="I18" i="16"/>
  <c r="AC17" i="16"/>
  <c r="U17" i="16"/>
  <c r="Q17" i="16"/>
  <c r="M17" i="16"/>
  <c r="I17" i="16"/>
  <c r="AC16" i="16"/>
  <c r="U16" i="16"/>
  <c r="Q16" i="16"/>
  <c r="M16" i="16"/>
  <c r="I16" i="16"/>
  <c r="AC15" i="16"/>
  <c r="U15" i="16"/>
  <c r="Q15" i="16"/>
  <c r="M15" i="16"/>
  <c r="I15" i="16"/>
  <c r="AC14" i="16"/>
  <c r="U14" i="16"/>
  <c r="Q14" i="16"/>
  <c r="M14" i="16"/>
  <c r="I14" i="16"/>
  <c r="AC13" i="16"/>
  <c r="U13" i="16"/>
  <c r="Q13" i="16"/>
  <c r="M13" i="16"/>
  <c r="I13" i="16"/>
  <c r="AC12" i="16"/>
  <c r="U12" i="16"/>
  <c r="Q12" i="16"/>
  <c r="M12" i="16"/>
  <c r="I12" i="16"/>
  <c r="AC11" i="16"/>
  <c r="U11" i="16"/>
  <c r="Q11" i="16"/>
  <c r="M11" i="16"/>
  <c r="I11" i="16"/>
  <c r="AC10" i="16"/>
  <c r="U10" i="16"/>
  <c r="Q10" i="16"/>
  <c r="M10" i="16"/>
  <c r="I10" i="16"/>
  <c r="AC9" i="16"/>
  <c r="U9" i="16"/>
  <c r="Q9" i="16"/>
  <c r="M9" i="16"/>
  <c r="I9" i="16"/>
  <c r="AC8" i="16"/>
  <c r="U8" i="16"/>
  <c r="Q8" i="16"/>
  <c r="M8" i="16"/>
  <c r="I8" i="16"/>
  <c r="AC7" i="16"/>
  <c r="U7" i="16"/>
  <c r="Q7" i="16"/>
  <c r="M7" i="16"/>
  <c r="I7" i="16"/>
  <c r="AC6" i="16"/>
  <c r="U6" i="16"/>
  <c r="Q6" i="16"/>
  <c r="M6" i="16"/>
  <c r="I6" i="16"/>
  <c r="AC5" i="16"/>
  <c r="U5" i="16"/>
  <c r="Q5" i="16"/>
  <c r="M5" i="16"/>
  <c r="I5" i="16"/>
  <c r="AH5" i="16" l="1"/>
  <c r="AH9" i="16"/>
  <c r="AH13" i="16"/>
  <c r="AH17" i="16"/>
  <c r="AH21" i="16"/>
  <c r="AH25" i="16"/>
  <c r="AH29" i="16"/>
  <c r="AH33" i="16"/>
  <c r="AH37" i="16"/>
  <c r="AH41" i="16"/>
  <c r="AH45" i="16"/>
  <c r="AH49" i="16"/>
  <c r="AH52" i="16"/>
  <c r="AH53" i="16"/>
  <c r="AH6" i="16"/>
  <c r="AH7" i="16"/>
  <c r="AH10" i="16"/>
  <c r="AH11" i="16"/>
  <c r="AH14" i="16"/>
  <c r="AH15" i="16"/>
  <c r="AH18" i="16"/>
  <c r="AH19" i="16"/>
  <c r="AH22" i="16"/>
  <c r="AH23" i="16"/>
  <c r="AH26" i="16"/>
  <c r="AH27" i="16"/>
  <c r="AH30" i="16"/>
  <c r="AH31" i="16"/>
  <c r="AH34" i="16"/>
  <c r="AH35" i="16"/>
  <c r="AH38" i="16"/>
  <c r="AH39" i="16"/>
  <c r="AH42" i="16"/>
  <c r="AH43" i="16"/>
  <c r="AH46" i="16"/>
  <c r="AH47" i="16"/>
  <c r="AH50" i="16"/>
  <c r="AH51" i="16"/>
  <c r="AH54" i="16"/>
  <c r="AH8" i="16"/>
  <c r="AH12" i="16"/>
  <c r="AH16" i="16"/>
  <c r="AH20" i="16"/>
  <c r="AH24" i="16"/>
  <c r="AH28" i="16"/>
  <c r="AH32" i="16"/>
  <c r="AH36" i="16"/>
  <c r="AH40" i="16"/>
  <c r="AH44" i="16"/>
  <c r="AH48" i="16"/>
  <c r="J55" i="18"/>
  <c r="J59" i="18" s="1"/>
  <c r="AG55" i="16"/>
  <c r="AG59" i="16" s="1"/>
  <c r="Y55" i="16"/>
  <c r="Y59" i="16" s="1"/>
  <c r="M55" i="16"/>
  <c r="M59" i="16" s="1"/>
  <c r="AC55" i="16"/>
  <c r="AC59" i="16" s="1"/>
  <c r="Q55" i="16"/>
  <c r="Q59" i="16" s="1"/>
  <c r="I55" i="16"/>
  <c r="I59" i="16" s="1"/>
  <c r="U55" i="16"/>
  <c r="U59" i="16" s="1"/>
  <c r="AH55" i="16" l="1"/>
  <c r="AH59" i="16" s="1"/>
  <c r="Q54" i="14" l="1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E54" i="14"/>
  <c r="R54" i="14" s="1"/>
  <c r="E53" i="14"/>
  <c r="E52" i="14"/>
  <c r="E51" i="14"/>
  <c r="E50" i="14"/>
  <c r="R50" i="14" s="1"/>
  <c r="E49" i="14"/>
  <c r="E48" i="14"/>
  <c r="E47" i="14"/>
  <c r="R47" i="14" s="1"/>
  <c r="E46" i="14"/>
  <c r="R46" i="14" s="1"/>
  <c r="E45" i="14"/>
  <c r="E44" i="14"/>
  <c r="E43" i="14"/>
  <c r="R43" i="14" s="1"/>
  <c r="E42" i="14"/>
  <c r="E41" i="14"/>
  <c r="E40" i="14"/>
  <c r="E39" i="14"/>
  <c r="R39" i="14" s="1"/>
  <c r="E38" i="14"/>
  <c r="E37" i="14"/>
  <c r="E36" i="14"/>
  <c r="R36" i="14" s="1"/>
  <c r="E35" i="14"/>
  <c r="E34" i="14"/>
  <c r="E33" i="14"/>
  <c r="E32" i="14"/>
  <c r="E31" i="14"/>
  <c r="R31" i="14" s="1"/>
  <c r="E30" i="14"/>
  <c r="R30" i="14" s="1"/>
  <c r="E29" i="14"/>
  <c r="E28" i="14"/>
  <c r="E27" i="14"/>
  <c r="E26" i="14"/>
  <c r="R26" i="14" s="1"/>
  <c r="E25" i="14"/>
  <c r="R25" i="14" s="1"/>
  <c r="E24" i="14"/>
  <c r="E23" i="14"/>
  <c r="E22" i="14"/>
  <c r="R22" i="14" s="1"/>
  <c r="E21" i="14"/>
  <c r="E20" i="14"/>
  <c r="E19" i="14"/>
  <c r="E18" i="14"/>
  <c r="E17" i="14"/>
  <c r="E16" i="14"/>
  <c r="E15" i="14"/>
  <c r="E14" i="14"/>
  <c r="E13" i="14"/>
  <c r="E12" i="14"/>
  <c r="R12" i="14" s="1"/>
  <c r="E11" i="14"/>
  <c r="R11" i="14" s="1"/>
  <c r="E10" i="14"/>
  <c r="E9" i="14"/>
  <c r="R9" i="14" s="1"/>
  <c r="E8" i="14"/>
  <c r="E7" i="14"/>
  <c r="R7" i="14" s="1"/>
  <c r="E6" i="14"/>
  <c r="E5" i="14"/>
  <c r="J55" i="14"/>
  <c r="F55" i="14"/>
  <c r="R53" i="14" l="1"/>
  <c r="R6" i="14"/>
  <c r="R10" i="14"/>
  <c r="R18" i="14"/>
  <c r="R42" i="14"/>
  <c r="R24" i="14"/>
  <c r="R15" i="14"/>
  <c r="R19" i="14"/>
  <c r="R17" i="14"/>
  <c r="R37" i="14"/>
  <c r="R45" i="14"/>
  <c r="R8" i="14"/>
  <c r="R16" i="14"/>
  <c r="R44" i="14"/>
  <c r="R48" i="14"/>
  <c r="R21" i="14"/>
  <c r="R28" i="14"/>
  <c r="R32" i="14"/>
  <c r="R52" i="14"/>
  <c r="R51" i="14"/>
  <c r="R49" i="14"/>
  <c r="R41" i="14"/>
  <c r="R40" i="14"/>
  <c r="R38" i="14"/>
  <c r="R35" i="14"/>
  <c r="R34" i="14"/>
  <c r="R33" i="14"/>
  <c r="R29" i="14"/>
  <c r="R27" i="14"/>
  <c r="R23" i="14"/>
  <c r="R20" i="14"/>
  <c r="Q55" i="14"/>
  <c r="R14" i="14"/>
  <c r="R13" i="14"/>
  <c r="M55" i="14"/>
  <c r="E55" i="14"/>
  <c r="B55" i="14"/>
  <c r="I6" i="13"/>
  <c r="F56" i="13"/>
  <c r="F59" i="13" s="1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C55" i="14" l="1"/>
  <c r="E56" i="13"/>
  <c r="E60" i="13" s="1"/>
  <c r="J6" i="13"/>
  <c r="J55" i="12" l="1"/>
  <c r="F55" i="12"/>
  <c r="B55" i="12"/>
  <c r="E54" i="12"/>
  <c r="N54" i="12" s="1"/>
  <c r="M53" i="12"/>
  <c r="I53" i="12"/>
  <c r="E53" i="12"/>
  <c r="M52" i="12"/>
  <c r="I52" i="12"/>
  <c r="M51" i="12"/>
  <c r="I51" i="12"/>
  <c r="E51" i="12"/>
  <c r="M50" i="12"/>
  <c r="I50" i="12"/>
  <c r="N50" i="12" s="1"/>
  <c r="E50" i="12"/>
  <c r="M49" i="12"/>
  <c r="I49" i="12"/>
  <c r="E49" i="12"/>
  <c r="M48" i="12"/>
  <c r="I48" i="12"/>
  <c r="E48" i="12"/>
  <c r="M47" i="12"/>
  <c r="I47" i="12"/>
  <c r="E47" i="12"/>
  <c r="M46" i="12"/>
  <c r="I46" i="12"/>
  <c r="E46" i="12"/>
  <c r="M45" i="12"/>
  <c r="I45" i="12"/>
  <c r="E45" i="12"/>
  <c r="M44" i="12"/>
  <c r="I44" i="12"/>
  <c r="E44" i="12"/>
  <c r="M43" i="12"/>
  <c r="I43" i="12"/>
  <c r="E43" i="12"/>
  <c r="M42" i="12"/>
  <c r="I42" i="12"/>
  <c r="N42" i="12" s="1"/>
  <c r="E42" i="12"/>
  <c r="M41" i="12"/>
  <c r="I41" i="12"/>
  <c r="E41" i="12"/>
  <c r="M40" i="12"/>
  <c r="I40" i="12"/>
  <c r="E40" i="12"/>
  <c r="M39" i="12"/>
  <c r="I39" i="12"/>
  <c r="E39" i="12"/>
  <c r="M38" i="12"/>
  <c r="I38" i="12"/>
  <c r="N38" i="12" s="1"/>
  <c r="E38" i="12"/>
  <c r="M37" i="12"/>
  <c r="I37" i="12"/>
  <c r="E37" i="12"/>
  <c r="M36" i="12"/>
  <c r="I36" i="12"/>
  <c r="E36" i="12"/>
  <c r="M35" i="12"/>
  <c r="I35" i="12"/>
  <c r="E35" i="12"/>
  <c r="M34" i="12"/>
  <c r="I34" i="12"/>
  <c r="N34" i="12" s="1"/>
  <c r="E34" i="12"/>
  <c r="M33" i="12"/>
  <c r="I33" i="12"/>
  <c r="E33" i="12"/>
  <c r="M32" i="12"/>
  <c r="I32" i="12"/>
  <c r="E32" i="12"/>
  <c r="M31" i="12"/>
  <c r="I31" i="12"/>
  <c r="E31" i="12"/>
  <c r="M30" i="12"/>
  <c r="I30" i="12"/>
  <c r="E30" i="12"/>
  <c r="M29" i="12"/>
  <c r="I29" i="12"/>
  <c r="E29" i="12"/>
  <c r="M28" i="12"/>
  <c r="I28" i="12"/>
  <c r="E28" i="12"/>
  <c r="M27" i="12"/>
  <c r="I27" i="12"/>
  <c r="E27" i="12"/>
  <c r="M26" i="12"/>
  <c r="I26" i="12"/>
  <c r="N26" i="12" s="1"/>
  <c r="E26" i="12"/>
  <c r="M25" i="12"/>
  <c r="I25" i="12"/>
  <c r="E25" i="12"/>
  <c r="M24" i="12"/>
  <c r="I24" i="12"/>
  <c r="E24" i="12"/>
  <c r="M23" i="12"/>
  <c r="I23" i="12"/>
  <c r="E23" i="12"/>
  <c r="M22" i="12"/>
  <c r="I22" i="12"/>
  <c r="E22" i="12"/>
  <c r="M21" i="12"/>
  <c r="I21" i="12"/>
  <c r="E21" i="12"/>
  <c r="M20" i="12"/>
  <c r="I20" i="12"/>
  <c r="E20" i="12"/>
  <c r="M19" i="12"/>
  <c r="I19" i="12"/>
  <c r="E19" i="12"/>
  <c r="M18" i="12"/>
  <c r="I18" i="12"/>
  <c r="E18" i="12"/>
  <c r="M17" i="12"/>
  <c r="I17" i="12"/>
  <c r="E17" i="12"/>
  <c r="M16" i="12"/>
  <c r="I16" i="12"/>
  <c r="E16" i="12"/>
  <c r="M15" i="12"/>
  <c r="I15" i="12"/>
  <c r="E15" i="12"/>
  <c r="M14" i="12"/>
  <c r="I14" i="12"/>
  <c r="E14" i="12"/>
  <c r="M13" i="12"/>
  <c r="I13" i="12"/>
  <c r="E13" i="12"/>
  <c r="M12" i="12"/>
  <c r="I12" i="12"/>
  <c r="E12" i="12"/>
  <c r="M11" i="12"/>
  <c r="I11" i="12"/>
  <c r="E11" i="12"/>
  <c r="M10" i="12"/>
  <c r="I10" i="12"/>
  <c r="E10" i="12"/>
  <c r="M9" i="12"/>
  <c r="I9" i="12"/>
  <c r="E9" i="12"/>
  <c r="M8" i="12"/>
  <c r="I8" i="12"/>
  <c r="E8" i="12"/>
  <c r="M7" i="12"/>
  <c r="I7" i="12"/>
  <c r="E7" i="12"/>
  <c r="M6" i="12"/>
  <c r="I6" i="12"/>
  <c r="E6" i="12"/>
  <c r="M5" i="12"/>
  <c r="I5" i="12"/>
  <c r="E5" i="12"/>
  <c r="N12" i="12" l="1"/>
  <c r="N16" i="12"/>
  <c r="N20" i="12"/>
  <c r="N24" i="12"/>
  <c r="N28" i="12"/>
  <c r="N32" i="12"/>
  <c r="N40" i="12"/>
  <c r="N44" i="12"/>
  <c r="N48" i="12"/>
  <c r="N51" i="12"/>
  <c r="N7" i="12"/>
  <c r="N11" i="12"/>
  <c r="N15" i="12"/>
  <c r="N19" i="12"/>
  <c r="N23" i="12"/>
  <c r="N27" i="12"/>
  <c r="N31" i="12"/>
  <c r="N35" i="12"/>
  <c r="N39" i="12"/>
  <c r="N43" i="12"/>
  <c r="N47" i="12"/>
  <c r="N46" i="12"/>
  <c r="N6" i="12"/>
  <c r="N9" i="12"/>
  <c r="N13" i="12"/>
  <c r="N17" i="12"/>
  <c r="N21" i="12"/>
  <c r="N25" i="12"/>
  <c r="N29" i="12"/>
  <c r="N33" i="12"/>
  <c r="N37" i="12"/>
  <c r="N41" i="12"/>
  <c r="N45" i="12"/>
  <c r="N53" i="12"/>
  <c r="N10" i="12"/>
  <c r="N14" i="12"/>
  <c r="N22" i="12"/>
  <c r="N8" i="12"/>
  <c r="N52" i="12"/>
  <c r="N49" i="12"/>
  <c r="E55" i="12"/>
  <c r="N36" i="12"/>
  <c r="N30" i="12"/>
  <c r="M55" i="12"/>
  <c r="M59" i="12" s="1"/>
  <c r="N18" i="12"/>
  <c r="I55" i="12"/>
  <c r="I59" i="12" s="1"/>
  <c r="N5" i="12"/>
  <c r="N55" i="12" l="1"/>
  <c r="N59" i="12" s="1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6" i="10" l="1"/>
  <c r="F54" i="9" l="1"/>
  <c r="B54" i="9"/>
  <c r="J54" i="9" l="1"/>
  <c r="J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I55" i="8"/>
  <c r="E55" i="8"/>
  <c r="I54" i="8"/>
  <c r="E54" i="8"/>
  <c r="I53" i="8"/>
  <c r="E53" i="8"/>
  <c r="I52" i="8"/>
  <c r="E52" i="8"/>
  <c r="I51" i="8"/>
  <c r="E51" i="8"/>
  <c r="I50" i="8"/>
  <c r="E50" i="8"/>
  <c r="I49" i="8"/>
  <c r="E49" i="8"/>
  <c r="I48" i="8"/>
  <c r="E48" i="8"/>
  <c r="I47" i="8"/>
  <c r="E47" i="8"/>
  <c r="I46" i="8"/>
  <c r="E46" i="8"/>
  <c r="I45" i="8"/>
  <c r="E45" i="8"/>
  <c r="I44" i="8"/>
  <c r="E44" i="8"/>
  <c r="I43" i="8"/>
  <c r="E43" i="8"/>
  <c r="I42" i="8"/>
  <c r="E42" i="8"/>
  <c r="I41" i="8"/>
  <c r="E41" i="8"/>
  <c r="I40" i="8"/>
  <c r="E40" i="8"/>
  <c r="I39" i="8"/>
  <c r="E39" i="8"/>
  <c r="I38" i="8"/>
  <c r="E38" i="8"/>
  <c r="I37" i="8"/>
  <c r="E37" i="8"/>
  <c r="I36" i="8"/>
  <c r="E36" i="8"/>
  <c r="I35" i="8"/>
  <c r="E35" i="8"/>
  <c r="I34" i="8"/>
  <c r="E34" i="8"/>
  <c r="I33" i="8"/>
  <c r="E33" i="8"/>
  <c r="I32" i="8"/>
  <c r="E32" i="8"/>
  <c r="I31" i="8"/>
  <c r="E31" i="8"/>
  <c r="I30" i="8"/>
  <c r="E30" i="8"/>
  <c r="I29" i="8"/>
  <c r="E29" i="8"/>
  <c r="I28" i="8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N16" i="8" s="1"/>
  <c r="I15" i="8"/>
  <c r="E15" i="8"/>
  <c r="I14" i="8"/>
  <c r="E14" i="8"/>
  <c r="N14" i="8" s="1"/>
  <c r="I13" i="8"/>
  <c r="E13" i="8"/>
  <c r="I12" i="8"/>
  <c r="E12" i="8"/>
  <c r="N12" i="8" s="1"/>
  <c r="I11" i="8"/>
  <c r="E11" i="8"/>
  <c r="I10" i="8"/>
  <c r="E10" i="8"/>
  <c r="N10" i="8" s="1"/>
  <c r="I9" i="8"/>
  <c r="E9" i="8"/>
  <c r="I8" i="8"/>
  <c r="E8" i="8"/>
  <c r="N8" i="8" s="1"/>
  <c r="I7" i="8"/>
  <c r="E7" i="8"/>
  <c r="I6" i="8"/>
  <c r="I56" i="8" s="1"/>
  <c r="E6" i="8"/>
  <c r="N18" i="8" l="1"/>
  <c r="N20" i="8"/>
  <c r="N22" i="8"/>
  <c r="N26" i="8"/>
  <c r="N28" i="8"/>
  <c r="N30" i="8"/>
  <c r="N34" i="8"/>
  <c r="N38" i="8"/>
  <c r="N52" i="8"/>
  <c r="N54" i="8"/>
  <c r="M56" i="8"/>
  <c r="N6" i="8"/>
  <c r="E56" i="8"/>
  <c r="N50" i="8"/>
  <c r="N48" i="8"/>
  <c r="N46" i="8"/>
  <c r="N44" i="8"/>
  <c r="N42" i="8"/>
  <c r="N40" i="8"/>
  <c r="N36" i="8"/>
  <c r="N32" i="8"/>
  <c r="N24" i="8"/>
  <c r="N7" i="8"/>
  <c r="N9" i="8"/>
  <c r="N11" i="8"/>
  <c r="N13" i="8"/>
  <c r="N15" i="8"/>
  <c r="N17" i="8"/>
  <c r="N19" i="8"/>
  <c r="N21" i="8"/>
  <c r="N23" i="8"/>
  <c r="N25" i="8"/>
  <c r="N27" i="8"/>
  <c r="N29" i="8"/>
  <c r="N31" i="8"/>
  <c r="N33" i="8"/>
  <c r="N35" i="8"/>
  <c r="N37" i="8"/>
  <c r="N39" i="8"/>
  <c r="N41" i="8"/>
  <c r="N43" i="8"/>
  <c r="N45" i="8"/>
  <c r="N47" i="8"/>
  <c r="N49" i="8"/>
  <c r="N51" i="8"/>
  <c r="N53" i="8"/>
  <c r="N55" i="8"/>
  <c r="N56" i="8" l="1"/>
  <c r="N61" i="8" s="1"/>
  <c r="E8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7" i="7"/>
  <c r="E6" i="7"/>
  <c r="E56" i="7" l="1"/>
  <c r="E61" i="7" s="1"/>
  <c r="E55" i="6" l="1"/>
  <c r="B55" i="6"/>
  <c r="Q54" i="5" l="1"/>
  <c r="B55" i="5"/>
  <c r="M54" i="5"/>
  <c r="I54" i="5"/>
  <c r="Q53" i="5"/>
  <c r="M53" i="5"/>
  <c r="I53" i="5"/>
  <c r="E53" i="5"/>
  <c r="Q52" i="5"/>
  <c r="M52" i="5"/>
  <c r="E52" i="5"/>
  <c r="V52" i="5" s="1"/>
  <c r="Q51" i="5"/>
  <c r="M51" i="5"/>
  <c r="I51" i="5"/>
  <c r="E51" i="5"/>
  <c r="Q50" i="5"/>
  <c r="I50" i="5"/>
  <c r="E50" i="5"/>
  <c r="V50" i="5" s="1"/>
  <c r="Q49" i="5"/>
  <c r="M49" i="5"/>
  <c r="I49" i="5"/>
  <c r="E49" i="5"/>
  <c r="Q48" i="5"/>
  <c r="M48" i="5"/>
  <c r="I48" i="5"/>
  <c r="E48" i="5"/>
  <c r="Q47" i="5"/>
  <c r="M47" i="5"/>
  <c r="I47" i="5"/>
  <c r="E47" i="5"/>
  <c r="V47" i="5" s="1"/>
  <c r="Q46" i="5"/>
  <c r="M46" i="5"/>
  <c r="I46" i="5"/>
  <c r="E46" i="5"/>
  <c r="V46" i="5" s="1"/>
  <c r="Q45" i="5"/>
  <c r="M45" i="5"/>
  <c r="I45" i="5"/>
  <c r="E45" i="5"/>
  <c r="V45" i="5" s="1"/>
  <c r="Q44" i="5"/>
  <c r="M44" i="5"/>
  <c r="I44" i="5"/>
  <c r="E44" i="5"/>
  <c r="V44" i="5" s="1"/>
  <c r="Q43" i="5"/>
  <c r="M43" i="5"/>
  <c r="I43" i="5"/>
  <c r="E43" i="5"/>
  <c r="V43" i="5" s="1"/>
  <c r="Q42" i="5"/>
  <c r="M42" i="5"/>
  <c r="I42" i="5"/>
  <c r="E42" i="5"/>
  <c r="V42" i="5" s="1"/>
  <c r="Q41" i="5"/>
  <c r="M41" i="5"/>
  <c r="I41" i="5"/>
  <c r="E41" i="5"/>
  <c r="V41" i="5" s="1"/>
  <c r="Q40" i="5"/>
  <c r="M40" i="5"/>
  <c r="I40" i="5"/>
  <c r="E40" i="5"/>
  <c r="V40" i="5" s="1"/>
  <c r="Q39" i="5"/>
  <c r="M39" i="5"/>
  <c r="I39" i="5"/>
  <c r="E39" i="5"/>
  <c r="V39" i="5" s="1"/>
  <c r="Q38" i="5"/>
  <c r="M38" i="5"/>
  <c r="I38" i="5"/>
  <c r="E38" i="5"/>
  <c r="V38" i="5" s="1"/>
  <c r="Q37" i="5"/>
  <c r="M37" i="5"/>
  <c r="I37" i="5"/>
  <c r="E37" i="5"/>
  <c r="V37" i="5" s="1"/>
  <c r="Q36" i="5"/>
  <c r="M36" i="5"/>
  <c r="I36" i="5"/>
  <c r="E36" i="5"/>
  <c r="V36" i="5" s="1"/>
  <c r="Q35" i="5"/>
  <c r="M35" i="5"/>
  <c r="I35" i="5"/>
  <c r="E35" i="5"/>
  <c r="V35" i="5" s="1"/>
  <c r="Q34" i="5"/>
  <c r="M34" i="5"/>
  <c r="I34" i="5"/>
  <c r="E34" i="5"/>
  <c r="V34" i="5" s="1"/>
  <c r="Q33" i="5"/>
  <c r="M33" i="5"/>
  <c r="I33" i="5"/>
  <c r="E33" i="5"/>
  <c r="V33" i="5" s="1"/>
  <c r="Q32" i="5"/>
  <c r="M32" i="5"/>
  <c r="I32" i="5"/>
  <c r="E32" i="5"/>
  <c r="V32" i="5" s="1"/>
  <c r="Q31" i="5"/>
  <c r="M31" i="5"/>
  <c r="I31" i="5"/>
  <c r="E31" i="5"/>
  <c r="V31" i="5" s="1"/>
  <c r="Q30" i="5"/>
  <c r="M30" i="5"/>
  <c r="I30" i="5"/>
  <c r="E30" i="5"/>
  <c r="V30" i="5" s="1"/>
  <c r="Q29" i="5"/>
  <c r="M29" i="5"/>
  <c r="I29" i="5"/>
  <c r="E29" i="5"/>
  <c r="V29" i="5" s="1"/>
  <c r="Q28" i="5"/>
  <c r="M28" i="5"/>
  <c r="I28" i="5"/>
  <c r="E28" i="5"/>
  <c r="V28" i="5" s="1"/>
  <c r="Q27" i="5"/>
  <c r="M27" i="5"/>
  <c r="I27" i="5"/>
  <c r="E27" i="5"/>
  <c r="V27" i="5" s="1"/>
  <c r="Q26" i="5"/>
  <c r="M26" i="5"/>
  <c r="I26" i="5"/>
  <c r="E26" i="5"/>
  <c r="V26" i="5" s="1"/>
  <c r="Q25" i="5"/>
  <c r="M25" i="5"/>
  <c r="I25" i="5"/>
  <c r="E25" i="5"/>
  <c r="V25" i="5" s="1"/>
  <c r="Q24" i="5"/>
  <c r="M24" i="5"/>
  <c r="I24" i="5"/>
  <c r="E24" i="5"/>
  <c r="V24" i="5" s="1"/>
  <c r="Q23" i="5"/>
  <c r="M23" i="5"/>
  <c r="I23" i="5"/>
  <c r="E23" i="5"/>
  <c r="V23" i="5" s="1"/>
  <c r="Q22" i="5"/>
  <c r="M22" i="5"/>
  <c r="I22" i="5"/>
  <c r="E22" i="5"/>
  <c r="V22" i="5" s="1"/>
  <c r="Q21" i="5"/>
  <c r="M21" i="5"/>
  <c r="I21" i="5"/>
  <c r="E21" i="5"/>
  <c r="V21" i="5" s="1"/>
  <c r="Q20" i="5"/>
  <c r="M20" i="5"/>
  <c r="I20" i="5"/>
  <c r="E20" i="5"/>
  <c r="V20" i="5" s="1"/>
  <c r="Q19" i="5"/>
  <c r="M19" i="5"/>
  <c r="I19" i="5"/>
  <c r="E19" i="5"/>
  <c r="V19" i="5" s="1"/>
  <c r="Q18" i="5"/>
  <c r="M18" i="5"/>
  <c r="I18" i="5"/>
  <c r="E18" i="5"/>
  <c r="V18" i="5" s="1"/>
  <c r="Q17" i="5"/>
  <c r="M17" i="5"/>
  <c r="I17" i="5"/>
  <c r="E17" i="5"/>
  <c r="V17" i="5" s="1"/>
  <c r="Q16" i="5"/>
  <c r="M16" i="5"/>
  <c r="I16" i="5"/>
  <c r="E16" i="5"/>
  <c r="V16" i="5" s="1"/>
  <c r="Q15" i="5"/>
  <c r="M15" i="5"/>
  <c r="I15" i="5"/>
  <c r="E15" i="5"/>
  <c r="V15" i="5" s="1"/>
  <c r="Q14" i="5"/>
  <c r="M14" i="5"/>
  <c r="I14" i="5"/>
  <c r="E14" i="5"/>
  <c r="V14" i="5" s="1"/>
  <c r="Q13" i="5"/>
  <c r="M13" i="5"/>
  <c r="I13" i="5"/>
  <c r="E13" i="5"/>
  <c r="V13" i="5" s="1"/>
  <c r="Q12" i="5"/>
  <c r="M12" i="5"/>
  <c r="I12" i="5"/>
  <c r="E12" i="5"/>
  <c r="V12" i="5" s="1"/>
  <c r="Q11" i="5"/>
  <c r="M11" i="5"/>
  <c r="I11" i="5"/>
  <c r="E11" i="5"/>
  <c r="V11" i="5" s="1"/>
  <c r="Q10" i="5"/>
  <c r="M10" i="5"/>
  <c r="I10" i="5"/>
  <c r="E10" i="5"/>
  <c r="V10" i="5" s="1"/>
  <c r="Q9" i="5"/>
  <c r="M9" i="5"/>
  <c r="I9" i="5"/>
  <c r="E9" i="5"/>
  <c r="V9" i="5" s="1"/>
  <c r="Q8" i="5"/>
  <c r="M8" i="5"/>
  <c r="I8" i="5"/>
  <c r="E8" i="5"/>
  <c r="V8" i="5" s="1"/>
  <c r="Q7" i="5"/>
  <c r="M7" i="5"/>
  <c r="I7" i="5"/>
  <c r="E7" i="5"/>
  <c r="V7" i="5" s="1"/>
  <c r="Q6" i="5"/>
  <c r="M6" i="5"/>
  <c r="I6" i="5"/>
  <c r="E6" i="5"/>
  <c r="V6" i="5" s="1"/>
  <c r="Q5" i="5"/>
  <c r="M5" i="5"/>
  <c r="M55" i="5" s="1"/>
  <c r="M60" i="5" s="1"/>
  <c r="I5" i="5"/>
  <c r="E5" i="5"/>
  <c r="V5" i="5" s="1"/>
  <c r="V53" i="5" l="1"/>
  <c r="V54" i="5"/>
  <c r="V48" i="5"/>
  <c r="V49" i="5"/>
  <c r="V51" i="5"/>
  <c r="Q55" i="5"/>
  <c r="I55" i="5"/>
  <c r="I60" i="5" s="1"/>
  <c r="E55" i="5"/>
  <c r="E60" i="5" l="1"/>
  <c r="V55" i="5"/>
  <c r="I51" i="13"/>
  <c r="J51" i="13" s="1"/>
  <c r="I47" i="13"/>
  <c r="J47" i="13" s="1"/>
  <c r="I43" i="13"/>
  <c r="J43" i="13" s="1"/>
  <c r="I35" i="13"/>
  <c r="J35" i="13" s="1"/>
  <c r="I31" i="13"/>
  <c r="J31" i="13" s="1"/>
  <c r="I27" i="13"/>
  <c r="J27" i="13" s="1"/>
  <c r="I50" i="13"/>
  <c r="J50" i="13" s="1"/>
  <c r="I46" i="13"/>
  <c r="J46" i="13" s="1"/>
  <c r="I42" i="13"/>
  <c r="J42" i="13" s="1"/>
  <c r="I30" i="13"/>
  <c r="J30" i="13" s="1"/>
  <c r="I26" i="13"/>
  <c r="J26" i="13" s="1"/>
  <c r="I14" i="13"/>
  <c r="J14" i="13" s="1"/>
  <c r="I10" i="13"/>
  <c r="J10" i="13" s="1"/>
  <c r="I48" i="13"/>
  <c r="J48" i="13" s="1"/>
  <c r="I40" i="13"/>
  <c r="J40" i="13" s="1"/>
  <c r="I32" i="13"/>
  <c r="J32" i="13" s="1"/>
  <c r="I24" i="13"/>
  <c r="J24" i="13" s="1"/>
  <c r="I16" i="13"/>
  <c r="J16" i="13" s="1"/>
  <c r="I19" i="13"/>
  <c r="J19" i="13" s="1"/>
  <c r="I41" i="13"/>
  <c r="J41" i="13" s="1"/>
  <c r="I33" i="13"/>
  <c r="J33" i="13" s="1"/>
  <c r="I25" i="13"/>
  <c r="J25" i="13" s="1"/>
  <c r="I15" i="13"/>
  <c r="J15" i="13" s="1"/>
  <c r="I53" i="13"/>
  <c r="J53" i="13" s="1"/>
  <c r="I45" i="13"/>
  <c r="J45" i="13" s="1"/>
  <c r="I21" i="13"/>
  <c r="J21" i="13" s="1"/>
  <c r="I13" i="13"/>
  <c r="J13" i="13" s="1"/>
  <c r="I8" i="13"/>
  <c r="J8" i="13" s="1"/>
  <c r="I34" i="13"/>
  <c r="J34" i="13" s="1"/>
  <c r="I18" i="13"/>
  <c r="J18" i="13" s="1"/>
  <c r="I38" i="13"/>
  <c r="J38" i="13" s="1"/>
  <c r="I36" i="13"/>
  <c r="J36" i="13" s="1"/>
  <c r="I49" i="13"/>
  <c r="J49" i="13" s="1"/>
  <c r="I17" i="13"/>
  <c r="J17" i="13" s="1"/>
  <c r="I11" i="13"/>
  <c r="J11" i="13" s="1"/>
  <c r="I37" i="13"/>
  <c r="J37" i="13" s="1"/>
  <c r="I39" i="13"/>
  <c r="J39" i="13" s="1"/>
  <c r="I54" i="13"/>
  <c r="J54" i="13" s="1"/>
  <c r="I28" i="13"/>
  <c r="J28" i="13" s="1"/>
  <c r="I9" i="13"/>
  <c r="J9" i="13" s="1"/>
  <c r="I29" i="13"/>
  <c r="J29" i="13" s="1"/>
  <c r="J55" i="13"/>
  <c r="I52" i="13"/>
  <c r="J52" i="13" s="1"/>
  <c r="I20" i="13"/>
  <c r="J20" i="13" s="1"/>
  <c r="I23" i="13"/>
  <c r="J23" i="13" s="1"/>
  <c r="I7" i="13"/>
  <c r="I22" i="13"/>
  <c r="J22" i="13" s="1"/>
  <c r="I44" i="13"/>
  <c r="J44" i="13" s="1"/>
  <c r="I12" i="13"/>
  <c r="J12" i="13" s="1"/>
  <c r="I56" i="13" l="1"/>
  <c r="J7" i="13"/>
  <c r="J56" i="13" s="1"/>
  <c r="J59" i="13" s="1"/>
  <c r="I5" i="14"/>
  <c r="R5" i="14" s="1"/>
  <c r="R55" i="14" s="1"/>
  <c r="I55" i="14" l="1"/>
  <c r="G55" i="14" s="1"/>
  <c r="I59" i="13"/>
</calcChain>
</file>

<file path=xl/sharedStrings.xml><?xml version="1.0" encoding="utf-8"?>
<sst xmlns="http://schemas.openxmlformats.org/spreadsheetml/2006/main" count="1955" uniqueCount="201">
  <si>
    <t>КАДЕТЫ</t>
  </si>
  <si>
    <t>МАЛ</t>
  </si>
  <si>
    <t>ММЛ</t>
  </si>
  <si>
    <t>МПЛ</t>
  </si>
  <si>
    <t>ИТОГО 2021 ГОД</t>
  </si>
  <si>
    <t>количество</t>
  </si>
  <si>
    <t>цена (руб.)</t>
  </si>
  <si>
    <t>периодичность (мес.)</t>
  </si>
  <si>
    <t>сумма, руб.</t>
  </si>
  <si>
    <t>Абон.плата за телефон</t>
  </si>
  <si>
    <t>Услуги интернета</t>
  </si>
  <si>
    <t>Кабельное вещание</t>
  </si>
  <si>
    <t>Проведение дополнительной линии связи</t>
  </si>
  <si>
    <t>Приобретение конвертов</t>
  </si>
  <si>
    <t>Транспортные услуги (заказ транспорта)</t>
  </si>
  <si>
    <t xml:space="preserve">Вывоз ТБО  </t>
  </si>
  <si>
    <t>Вывоз КГО</t>
  </si>
  <si>
    <t xml:space="preserve"> Уборка кровли (по разовым договорам)</t>
  </si>
  <si>
    <t xml:space="preserve">Дератизация </t>
  </si>
  <si>
    <t>Дератизация территории объекта (сплошная)</t>
  </si>
  <si>
    <t>Дезинсекция</t>
  </si>
  <si>
    <t xml:space="preserve">Обследование объекта на заселенность членистоногими </t>
  </si>
  <si>
    <t xml:space="preserve">Обследование объекта на заселенность грызунами </t>
  </si>
  <si>
    <t>Услуги прачечной</t>
  </si>
  <si>
    <t xml:space="preserve">Камерная обработка вещей </t>
  </si>
  <si>
    <t>Ремонт и реставрация нефинансовых активов</t>
  </si>
  <si>
    <t>Ремонт учебного оборудования (станков, швейных, вязальных машин и т.д.)</t>
  </si>
  <si>
    <t>Ремонт прочего оборудования (снегоуборочные машины и т.п.)</t>
  </si>
  <si>
    <t>Противопожарные мероприятия</t>
  </si>
  <si>
    <t>Техническое обслуживание АПС</t>
  </si>
  <si>
    <t>Техническое обслуживание КТС</t>
  </si>
  <si>
    <t>Техническое обслуживание БОПИ</t>
  </si>
  <si>
    <t>Перезарядка огнетушителей</t>
  </si>
  <si>
    <t>Ремонт компьютеров, оргтехники</t>
  </si>
  <si>
    <t>Услуги заправки тонера</t>
  </si>
  <si>
    <t>Другие расходы по содержанию имущества</t>
  </si>
  <si>
    <t>Техобслуживание и обеспечение функционирования сетей наружного освещения</t>
  </si>
  <si>
    <t>Ремонт и обслуживание системы видеонаблюдения</t>
  </si>
  <si>
    <t>Техобслуживание внутренних систем отопления</t>
  </si>
  <si>
    <t>Техобслуживание внутренних систем холодного и горячего водоснабжения, водоотведения</t>
  </si>
  <si>
    <t>Эксплуатация и техническое обслуживание электроустановки здания</t>
  </si>
  <si>
    <t>Техническое обслуживание электрических сетей</t>
  </si>
  <si>
    <t>Долевое участие в ТСЖ</t>
  </si>
  <si>
    <t>Обслуживание домофона, видеодомофона</t>
  </si>
  <si>
    <t>Проведение бактериологических исследований воздуха в помещениях</t>
  </si>
  <si>
    <t>Исследование пищи, воды бутилированной</t>
  </si>
  <si>
    <t>Поверка и ремонт весо-измерительных приборов (весов, манометров, водомеров и т.д.)</t>
  </si>
  <si>
    <t>Замеры электрооборудования</t>
  </si>
  <si>
    <t>Техническое обслуживание и поверка медицинского обрудования</t>
  </si>
  <si>
    <t>Поверка диэлектрических средств</t>
  </si>
  <si>
    <t>Обследование технического состояния вентиляции</t>
  </si>
  <si>
    <t>Техническое заключение для списания</t>
  </si>
  <si>
    <t>Услуги по промывке и опрессовке бойлера</t>
  </si>
  <si>
    <t>Поверка оборудования узла учета тепловой энергии</t>
  </si>
  <si>
    <t>Поверка трансформатора тока</t>
  </si>
  <si>
    <t>Обслуживание электроустановок здания</t>
  </si>
  <si>
    <t>Диагностика шлагбаума</t>
  </si>
  <si>
    <t>Техническое обслуживание наружных систем канализации</t>
  </si>
  <si>
    <t>Техобслуживание тепломех-го оборудования</t>
  </si>
  <si>
    <t>Техническое обслуживание системы автоматического регулирования теплоносителя</t>
  </si>
  <si>
    <t>Техническое обслуживание узла учета тепловой энергии с системой диспетчеризации</t>
  </si>
  <si>
    <t>Вневедомственная охрана (тревожная кнопка)</t>
  </si>
  <si>
    <t>Ключ электронно-цифровой подписи</t>
  </si>
  <si>
    <t>Обслуживание СБИС, СЭД</t>
  </si>
  <si>
    <t>Обслуживание программного обеспечения Кросс Д (дети)</t>
  </si>
  <si>
    <t>Услуги по обеспечению правопорядка (физическая охрана)</t>
  </si>
  <si>
    <t>Услуги нотариуса</t>
  </si>
  <si>
    <t>Спецоценка рабочих мест</t>
  </si>
  <si>
    <t>Мед.осмотры работников</t>
  </si>
  <si>
    <t>Возмещение расходов на прохождение медосмотров</t>
  </si>
  <si>
    <t>Выдача технической документации (кадастровые паспорта, электропаспорта, аккредитации)</t>
  </si>
  <si>
    <t>Обучение по электробезопасности</t>
  </si>
  <si>
    <t>Обучение по теплохозяйству</t>
  </si>
  <si>
    <t>Обучение пожарно-техническому минимуму</t>
  </si>
  <si>
    <t>Обучение "Первая помощь"</t>
  </si>
  <si>
    <t xml:space="preserve">Обучение ГО и ЧС </t>
  </si>
  <si>
    <t>Обучение по охране труда</t>
  </si>
  <si>
    <t>Обучение по экологии</t>
  </si>
  <si>
    <t>Обучение выполнения работ на высоте</t>
  </si>
  <si>
    <t>Сангигиеническое обучение</t>
  </si>
  <si>
    <t>Курсы повышения квалификации (44 фз, трудовое право)</t>
  </si>
  <si>
    <t>Подписка на периодические издания</t>
  </si>
  <si>
    <t>Изготовление бланочной продукции</t>
  </si>
  <si>
    <t>Услуги по утилизации химических реактивов, компьютеров</t>
  </si>
  <si>
    <t>Разработка и оформление проекта норматива образования отходов и лимитов на их размещение</t>
  </si>
  <si>
    <t>Услуги по замерам освещенности, влажности воздуха</t>
  </si>
  <si>
    <t>Разработка и изготовление планов эвакуации</t>
  </si>
  <si>
    <t>Услуги по оценке имущества</t>
  </si>
  <si>
    <t>Изготовление штампов, печатей</t>
  </si>
  <si>
    <t>Изготовление вывесок, стендов, баннеров</t>
  </si>
  <si>
    <t>Исследование питьевой воды, почвы</t>
  </si>
  <si>
    <t>Установка оборудования</t>
  </si>
  <si>
    <t>Услуги энергоаудита</t>
  </si>
  <si>
    <t>Услуги по лицензированию</t>
  </si>
  <si>
    <t>Физкультурно-оздоровительные услуги по предоставлению лыжных трасс</t>
  </si>
  <si>
    <t>Физкультурно-оздоровительные услуги спортивного сооружения "Плавательный бассейн"</t>
  </si>
  <si>
    <t>Услуги тира по стрелковой подготовке детей</t>
  </si>
  <si>
    <t>Госпошлина для лицензирования</t>
  </si>
  <si>
    <t>Госпошлина для внесения изменения в уставную деятельность</t>
  </si>
  <si>
    <t>ИТОГО</t>
  </si>
  <si>
    <t>мал</t>
  </si>
  <si>
    <t>ммл</t>
  </si>
  <si>
    <t>мпл</t>
  </si>
  <si>
    <t>пр24</t>
  </si>
  <si>
    <t>пр40</t>
  </si>
  <si>
    <t>пр51</t>
  </si>
  <si>
    <t>пр61</t>
  </si>
  <si>
    <t>Услуги связи</t>
  </si>
  <si>
    <t>Учреждение</t>
  </si>
  <si>
    <t>итого 221</t>
  </si>
  <si>
    <t>г1</t>
  </si>
  <si>
    <t>г2</t>
  </si>
  <si>
    <t>г3</t>
  </si>
  <si>
    <t>г5</t>
  </si>
  <si>
    <t>г6</t>
  </si>
  <si>
    <t>г7</t>
  </si>
  <si>
    <t>г8</t>
  </si>
  <si>
    <t>г9</t>
  </si>
  <si>
    <t>г10</t>
  </si>
  <si>
    <t>л2</t>
  </si>
  <si>
    <t>ИТОГО 2020 ГОД</t>
  </si>
  <si>
    <t>Транспортные услуги</t>
  </si>
  <si>
    <t xml:space="preserve">ИТОГО </t>
  </si>
  <si>
    <t>Шебашова Л.И.</t>
  </si>
  <si>
    <t>Услуги по вывозу ТБО</t>
  </si>
  <si>
    <t>итого</t>
  </si>
  <si>
    <t>Услуги спортсооружений</t>
  </si>
  <si>
    <t>Механизированная уборка и вывоз снега, уборка кровли (по разовым договорам)</t>
  </si>
  <si>
    <t>Техобслуживание узла учета тепловой энергии</t>
  </si>
  <si>
    <t>Медицинские осмотры</t>
  </si>
  <si>
    <t>Итого</t>
  </si>
  <si>
    <t>Налоги, сборы и иные платежи</t>
  </si>
  <si>
    <t>Госпошлина для выдачи удостоверения</t>
  </si>
  <si>
    <t>Госпошлина для переоформления гос.регистрации права на недвижимое имущество</t>
  </si>
  <si>
    <t>Содержание в чистоте помещений, зданий, дворов, иного имущества</t>
  </si>
  <si>
    <t>Учреждения</t>
  </si>
  <si>
    <t>Обеспечение функционирования и поддержка мультисервисных сетей, программно-аппаратных комплексов, вычислительной техники, огтехники и техническое обслуживание всего</t>
  </si>
  <si>
    <t>Услуги в области информационных технологий</t>
  </si>
  <si>
    <t>Другие расходы по прочим работам</t>
  </si>
  <si>
    <t>Услуги по утилизации ртутьсодержащих отходов</t>
  </si>
  <si>
    <t>Расходы на увеличение стоимости основных средств</t>
  </si>
  <si>
    <t>5</t>
  </si>
  <si>
    <t>гим.1</t>
  </si>
  <si>
    <t>гим. 2</t>
  </si>
  <si>
    <t>гим. 3</t>
  </si>
  <si>
    <t>гим.5</t>
  </si>
  <si>
    <t>гим.6</t>
  </si>
  <si>
    <t>гим.7</t>
  </si>
  <si>
    <t>гим.8</t>
  </si>
  <si>
    <t>гим.9</t>
  </si>
  <si>
    <t>гим.10</t>
  </si>
  <si>
    <t>кадет.</t>
  </si>
  <si>
    <t>Лицей 2</t>
  </si>
  <si>
    <t>пр.24</t>
  </si>
  <si>
    <t>пр.40</t>
  </si>
  <si>
    <t>пр.51</t>
  </si>
  <si>
    <t>пр.61</t>
  </si>
  <si>
    <t>компьтерная техника, оргтехника</t>
  </si>
  <si>
    <t>2022,2023 гг.</t>
  </si>
  <si>
    <t>мебель</t>
  </si>
  <si>
    <t>Расходы на увеличение стоимости материальных запасов</t>
  </si>
  <si>
    <t>питание</t>
  </si>
  <si>
    <t>строительные материалы</t>
  </si>
  <si>
    <t>Огнезащитная обработка деревянных конструкций, испытание пожарных рукавов, устройств защитного заземления</t>
  </si>
  <si>
    <t>дети</t>
  </si>
  <si>
    <t>сантехнические, электротехнические товары, канцтовары, хозяйственные принадлежности, моющие средства, реагент противогололедный, инвентарь для уборки территории, комплектующие части для вычислительной и оргтехники, дипломы, подарочная продукция</t>
  </si>
  <si>
    <t>МКЦ</t>
  </si>
  <si>
    <t>КЭК</t>
  </si>
  <si>
    <t>223 (мусор)</t>
  </si>
  <si>
    <t>земля</t>
  </si>
  <si>
    <t>имущество</t>
  </si>
  <si>
    <t>МАМОЧКИ (26999)</t>
  </si>
  <si>
    <t>МЕРЫ СОЦ.ПОД. (28999)</t>
  </si>
  <si>
    <t>ДОРОГА (22999)</t>
  </si>
  <si>
    <t>коммуналка</t>
  </si>
  <si>
    <t>Главный экономист</t>
  </si>
  <si>
    <t>БРР</t>
  </si>
  <si>
    <t>340 питание</t>
  </si>
  <si>
    <t>без питания</t>
  </si>
  <si>
    <t>226 физ.охрана</t>
  </si>
  <si>
    <t>225 (уборка снега)</t>
  </si>
  <si>
    <t>итого 2021 год</t>
  </si>
  <si>
    <t>226 трев.кнопка</t>
  </si>
  <si>
    <t>итого 2023 год</t>
  </si>
  <si>
    <t>итого 2022 год</t>
  </si>
  <si>
    <t>Рентгенография</t>
  </si>
  <si>
    <t>Приобретение антивирусных программ</t>
  </si>
  <si>
    <t>Обслуживание программного обеспечения Кросс Д (паспортизация, материалы)</t>
  </si>
  <si>
    <t>медикаменты</t>
  </si>
  <si>
    <t>приобретение бутилированной воды</t>
  </si>
  <si>
    <t>мягкий инвентарь</t>
  </si>
  <si>
    <t>СОШ 1</t>
  </si>
  <si>
    <t>2021 год</t>
  </si>
  <si>
    <t>2022,2023 г</t>
  </si>
  <si>
    <t>2022,2023 год</t>
  </si>
  <si>
    <t>2021год</t>
  </si>
  <si>
    <t>0702 7150175310 612</t>
  </si>
  <si>
    <t>956 07 02 715 01 000 20 612</t>
  </si>
  <si>
    <t>2021,2022,2023</t>
  </si>
  <si>
    <t>3756к</t>
  </si>
  <si>
    <t>Обслуживание программного обеспечения Кросс Д (ТМЦ,ЭДО,недвижимость)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</si>
</sst>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#,##0.0"/>
    <numFmt numFmtId="167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278">
    <xf numFmtId="0" fontId="0" fillId="0" borderId="0" xfId="0"/>
    <xf numFmtId="0" fontId="2" fillId="0" borderId="0" xfId="0" applyFont="1"/>
    <xf numFmtId="164" fontId="0" fillId="0" borderId="0" xfId="1" applyFont="1"/>
    <xf numFmtId="164" fontId="2" fillId="0" borderId="3" xfId="1" applyFont="1" applyBorder="1" applyAlignment="1">
      <alignment horizontal="right"/>
    </xf>
    <xf numFmtId="164" fontId="2" fillId="0" borderId="12" xfId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0" fillId="0" borderId="0" xfId="0" applyNumberFormat="1"/>
    <xf numFmtId="0" fontId="2" fillId="3" borderId="3" xfId="0" applyFont="1" applyFill="1" applyBorder="1" applyAlignment="1">
      <alignment horizontal="center"/>
    </xf>
    <xf numFmtId="164" fontId="2" fillId="4" borderId="3" xfId="1" applyFont="1" applyFill="1" applyBorder="1"/>
    <xf numFmtId="0" fontId="0" fillId="3" borderId="0" xfId="0" applyFill="1"/>
    <xf numFmtId="0" fontId="3" fillId="0" borderId="0" xfId="0" applyFont="1" applyAlignment="1"/>
    <xf numFmtId="0" fontId="6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8" fillId="0" borderId="3" xfId="0" applyFont="1" applyBorder="1"/>
    <xf numFmtId="0" fontId="8" fillId="0" borderId="5" xfId="0" applyFont="1" applyBorder="1"/>
    <xf numFmtId="166" fontId="8" fillId="4" borderId="3" xfId="0" applyNumberFormat="1" applyFont="1" applyFill="1" applyBorder="1"/>
    <xf numFmtId="0" fontId="8" fillId="0" borderId="12" xfId="0" applyFont="1" applyBorder="1"/>
    <xf numFmtId="166" fontId="8" fillId="0" borderId="3" xfId="0" applyNumberFormat="1" applyFont="1" applyBorder="1"/>
    <xf numFmtId="4" fontId="8" fillId="4" borderId="3" xfId="0" applyNumberFormat="1" applyFont="1" applyFill="1" applyBorder="1"/>
    <xf numFmtId="164" fontId="4" fillId="0" borderId="3" xfId="1" applyFont="1" applyBorder="1" applyAlignment="1">
      <alignment horizontal="center" vertical="top" wrapText="1"/>
    </xf>
    <xf numFmtId="164" fontId="4" fillId="4" borderId="3" xfId="1" applyFont="1" applyFill="1" applyBorder="1" applyAlignment="1">
      <alignment vertical="top"/>
    </xf>
    <xf numFmtId="165" fontId="2" fillId="3" borderId="3" xfId="1" applyNumberFormat="1" applyFont="1" applyFill="1" applyBorder="1" applyAlignment="1">
      <alignment horizontal="right"/>
    </xf>
    <xf numFmtId="164" fontId="8" fillId="0" borderId="3" xfId="1" applyFont="1" applyBorder="1"/>
    <xf numFmtId="165" fontId="8" fillId="3" borderId="3" xfId="1" applyNumberFormat="1" applyFont="1" applyFill="1" applyBorder="1" applyAlignment="1">
      <alignment horizontal="right"/>
    </xf>
    <xf numFmtId="164" fontId="8" fillId="3" borderId="3" xfId="1" applyFont="1" applyFill="1" applyBorder="1" applyAlignment="1">
      <alignment horizontal="right"/>
    </xf>
    <xf numFmtId="164" fontId="8" fillId="4" borderId="3" xfId="1" applyFont="1" applyFill="1" applyBorder="1"/>
    <xf numFmtId="0" fontId="9" fillId="0" borderId="9" xfId="0" applyFont="1" applyFill="1" applyBorder="1"/>
    <xf numFmtId="0" fontId="7" fillId="0" borderId="0" xfId="0" applyFont="1"/>
    <xf numFmtId="0" fontId="8" fillId="3" borderId="3" xfId="0" applyFont="1" applyFill="1" applyBorder="1" applyAlignment="1">
      <alignment horizontal="center"/>
    </xf>
    <xf numFmtId="4" fontId="8" fillId="0" borderId="3" xfId="0" applyNumberFormat="1" applyFont="1" applyBorder="1"/>
    <xf numFmtId="166" fontId="7" fillId="0" borderId="3" xfId="0" applyNumberFormat="1" applyFont="1" applyBorder="1"/>
    <xf numFmtId="0" fontId="2" fillId="3" borderId="12" xfId="0" applyFont="1" applyFill="1" applyBorder="1" applyAlignment="1">
      <alignment horizontal="left" wrapText="1"/>
    </xf>
    <xf numFmtId="166" fontId="8" fillId="3" borderId="3" xfId="0" applyNumberFormat="1" applyFont="1" applyFill="1" applyBorder="1"/>
    <xf numFmtId="166" fontId="7" fillId="4" borderId="3" xfId="0" applyNumberFormat="1" applyFont="1" applyFill="1" applyBorder="1"/>
    <xf numFmtId="0" fontId="4" fillId="3" borderId="13" xfId="0" applyFont="1" applyFill="1" applyBorder="1" applyAlignment="1">
      <alignment horizontal="left" vertical="top"/>
    </xf>
    <xf numFmtId="164" fontId="4" fillId="0" borderId="3" xfId="1" applyFont="1" applyBorder="1" applyAlignment="1">
      <alignment horizontal="center" wrapText="1"/>
    </xf>
    <xf numFmtId="165" fontId="4" fillId="3" borderId="3" xfId="1" applyNumberFormat="1" applyFont="1" applyFill="1" applyBorder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164" fontId="7" fillId="3" borderId="3" xfId="1" applyFont="1" applyFill="1" applyBorder="1" applyAlignment="1">
      <alignment horizontal="center"/>
    </xf>
    <xf numFmtId="164" fontId="4" fillId="5" borderId="5" xfId="1" applyFont="1" applyFill="1" applyBorder="1" applyAlignment="1"/>
    <xf numFmtId="0" fontId="4" fillId="2" borderId="3" xfId="0" applyFont="1" applyFill="1" applyBorder="1" applyAlignment="1">
      <alignment horizontal="center"/>
    </xf>
    <xf numFmtId="2" fontId="8" fillId="0" borderId="3" xfId="0" applyNumberFormat="1" applyFont="1" applyBorder="1"/>
    <xf numFmtId="164" fontId="8" fillId="5" borderId="3" xfId="1" applyFont="1" applyFill="1" applyBorder="1"/>
    <xf numFmtId="0" fontId="7" fillId="2" borderId="3" xfId="0" applyFont="1" applyFill="1" applyBorder="1" applyAlignment="1">
      <alignment horizontal="center"/>
    </xf>
    <xf numFmtId="167" fontId="8" fillId="0" borderId="3" xfId="0" applyNumberFormat="1" applyFont="1" applyBorder="1"/>
    <xf numFmtId="164" fontId="4" fillId="0" borderId="3" xfId="1" applyFont="1" applyBorder="1" applyAlignment="1">
      <alignment vertical="center" wrapText="1"/>
    </xf>
    <xf numFmtId="164" fontId="4" fillId="6" borderId="3" xfId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164" fontId="8" fillId="6" borderId="3" xfId="1" applyFont="1" applyFill="1" applyBorder="1"/>
    <xf numFmtId="0" fontId="7" fillId="3" borderId="3" xfId="0" applyFont="1" applyFill="1" applyBorder="1" applyAlignment="1">
      <alignment horizontal="center"/>
    </xf>
    <xf numFmtId="164" fontId="4" fillId="0" borderId="3" xfId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5" borderId="3" xfId="0" applyFont="1" applyFill="1" applyBorder="1"/>
    <xf numFmtId="0" fontId="4" fillId="0" borderId="0" xfId="0" applyFont="1"/>
    <xf numFmtId="164" fontId="8" fillId="4" borderId="3" xfId="0" applyNumberFormat="1" applyFont="1" applyFill="1" applyBorder="1"/>
    <xf numFmtId="164" fontId="8" fillId="4" borderId="5" xfId="1" applyFont="1" applyFill="1" applyBorder="1"/>
    <xf numFmtId="164" fontId="4" fillId="0" borderId="15" xfId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4" fontId="4" fillId="4" borderId="13" xfId="1" applyFont="1" applyFill="1" applyBorder="1" applyAlignment="1">
      <alignment horizontal="center" vertical="top"/>
    </xf>
    <xf numFmtId="0" fontId="11" fillId="0" borderId="3" xfId="0" applyFont="1" applyBorder="1"/>
    <xf numFmtId="164" fontId="4" fillId="0" borderId="7" xfId="1" applyFont="1" applyBorder="1" applyAlignment="1">
      <alignment vertical="top" wrapText="1"/>
    </xf>
    <xf numFmtId="164" fontId="4" fillId="0" borderId="15" xfId="1" applyFont="1" applyBorder="1" applyAlignment="1">
      <alignment vertical="top" wrapText="1"/>
    </xf>
    <xf numFmtId="164" fontId="4" fillId="6" borderId="15" xfId="1" applyFont="1" applyFill="1" applyBorder="1" applyAlignment="1">
      <alignment vertical="top"/>
    </xf>
    <xf numFmtId="0" fontId="13" fillId="0" borderId="3" xfId="0" applyFont="1" applyBorder="1"/>
    <xf numFmtId="164" fontId="8" fillId="6" borderId="3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164" fontId="12" fillId="3" borderId="13" xfId="1" applyFont="1" applyFill="1" applyBorder="1" applyAlignment="1">
      <alignment horizontal="left"/>
    </xf>
    <xf numFmtId="164" fontId="8" fillId="3" borderId="13" xfId="1" applyFont="1" applyFill="1" applyBorder="1" applyAlignment="1">
      <alignment horizontal="left"/>
    </xf>
    <xf numFmtId="4" fontId="2" fillId="0" borderId="4" xfId="0" applyNumberFormat="1" applyFont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4" fontId="2" fillId="3" borderId="4" xfId="0" applyNumberFormat="1" applyFont="1" applyFill="1" applyBorder="1"/>
    <xf numFmtId="164" fontId="8" fillId="3" borderId="3" xfId="1" applyFont="1" applyFill="1" applyBorder="1"/>
    <xf numFmtId="164" fontId="4" fillId="0" borderId="3" xfId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4" fillId="6" borderId="3" xfId="1" applyFont="1" applyFill="1" applyBorder="1" applyAlignment="1">
      <alignment vertical="top"/>
    </xf>
    <xf numFmtId="164" fontId="7" fillId="0" borderId="3" xfId="1" applyFont="1" applyBorder="1"/>
    <xf numFmtId="164" fontId="2" fillId="5" borderId="12" xfId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center"/>
    </xf>
    <xf numFmtId="164" fontId="8" fillId="5" borderId="1" xfId="1" applyFont="1" applyFill="1" applyBorder="1"/>
    <xf numFmtId="164" fontId="4" fillId="0" borderId="3" xfId="1" applyFont="1" applyBorder="1" applyAlignment="1">
      <alignment horizontal="center" vertical="center" wrapText="1"/>
    </xf>
    <xf numFmtId="164" fontId="4" fillId="5" borderId="3" xfId="1" applyFont="1" applyFill="1" applyBorder="1" applyAlignment="1">
      <alignment horizontal="center" vertical="center"/>
    </xf>
    <xf numFmtId="164" fontId="4" fillId="5" borderId="3" xfId="1" applyFont="1" applyFill="1" applyBorder="1" applyAlignment="1">
      <alignment horizontal="center" vertical="top"/>
    </xf>
    <xf numFmtId="165" fontId="2" fillId="3" borderId="3" xfId="1" applyNumberFormat="1" applyFont="1" applyFill="1" applyBorder="1" applyAlignment="1">
      <alignment horizontal="center"/>
    </xf>
    <xf numFmtId="165" fontId="8" fillId="0" borderId="3" xfId="1" applyNumberFormat="1" applyFont="1" applyBorder="1"/>
    <xf numFmtId="165" fontId="8" fillId="5" borderId="3" xfId="1" applyNumberFormat="1" applyFont="1" applyFill="1" applyBorder="1"/>
    <xf numFmtId="165" fontId="8" fillId="5" borderId="3" xfId="0" applyNumberFormat="1" applyFont="1" applyFill="1" applyBorder="1"/>
    <xf numFmtId="165" fontId="8" fillId="3" borderId="3" xfId="1" applyNumberFormat="1" applyFont="1" applyFill="1" applyBorder="1" applyAlignment="1">
      <alignment horizontal="center"/>
    </xf>
    <xf numFmtId="165" fontId="8" fillId="3" borderId="3" xfId="1" applyNumberFormat="1" applyFont="1" applyFill="1" applyBorder="1"/>
    <xf numFmtId="0" fontId="4" fillId="0" borderId="3" xfId="0" applyFont="1" applyBorder="1" applyAlignment="1">
      <alignment horizontal="center" wrapText="1"/>
    </xf>
    <xf numFmtId="164" fontId="4" fillId="5" borderId="3" xfId="1" applyFont="1" applyFill="1" applyBorder="1" applyAlignment="1"/>
    <xf numFmtId="164" fontId="8" fillId="5" borderId="3" xfId="1" applyFont="1" applyFill="1" applyBorder="1" applyAlignment="1">
      <alignment vertical="top"/>
    </xf>
    <xf numFmtId="164" fontId="7" fillId="4" borderId="3" xfId="1" applyFont="1" applyFill="1" applyBorder="1"/>
    <xf numFmtId="164" fontId="8" fillId="4" borderId="1" xfId="1" applyFont="1" applyFill="1" applyBorder="1"/>
    <xf numFmtId="164" fontId="4" fillId="4" borderId="5" xfId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top"/>
    </xf>
    <xf numFmtId="164" fontId="4" fillId="0" borderId="1" xfId="1" applyFont="1" applyBorder="1" applyAlignment="1">
      <alignment vertical="center" wrapText="1"/>
    </xf>
    <xf numFmtId="164" fontId="4" fillId="6" borderId="1" xfId="1" applyFont="1" applyFill="1" applyBorder="1" applyAlignment="1">
      <alignment vertical="center"/>
    </xf>
    <xf numFmtId="0" fontId="0" fillId="0" borderId="3" xfId="0" applyBorder="1"/>
    <xf numFmtId="4" fontId="2" fillId="2" borderId="4" xfId="0" applyNumberFormat="1" applyFont="1" applyFill="1" applyBorder="1"/>
    <xf numFmtId="4" fontId="2" fillId="2" borderId="1" xfId="0" applyNumberFormat="1" applyFont="1" applyFill="1" applyBorder="1"/>
    <xf numFmtId="49" fontId="4" fillId="3" borderId="3" xfId="1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4" fontId="2" fillId="3" borderId="3" xfId="1" applyFont="1" applyFill="1" applyBorder="1"/>
    <xf numFmtId="0" fontId="14" fillId="0" borderId="0" xfId="0" applyFont="1"/>
    <xf numFmtId="0" fontId="8" fillId="0" borderId="3" xfId="0" applyFont="1" applyBorder="1" applyAlignment="1">
      <alignment horizontal="right"/>
    </xf>
    <xf numFmtId="0" fontId="8" fillId="6" borderId="3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164" fontId="0" fillId="2" borderId="0" xfId="1" applyFont="1" applyFill="1"/>
    <xf numFmtId="164" fontId="0" fillId="2" borderId="0" xfId="0" applyNumberFormat="1" applyFill="1"/>
    <xf numFmtId="164" fontId="8" fillId="3" borderId="0" xfId="1" applyFont="1" applyFill="1" applyBorder="1" applyAlignment="1">
      <alignment horizontal="left"/>
    </xf>
    <xf numFmtId="164" fontId="11" fillId="2" borderId="0" xfId="1" applyFont="1" applyFill="1"/>
    <xf numFmtId="166" fontId="0" fillId="0" borderId="0" xfId="0" applyNumberFormat="1"/>
    <xf numFmtId="164" fontId="8" fillId="0" borderId="3" xfId="0" applyNumberFormat="1" applyFont="1" applyBorder="1"/>
    <xf numFmtId="164" fontId="15" fillId="2" borderId="0" xfId="1" applyFont="1" applyFill="1"/>
    <xf numFmtId="164" fontId="12" fillId="2" borderId="0" xfId="1" applyFont="1" applyFill="1" applyBorder="1"/>
    <xf numFmtId="164" fontId="7" fillId="0" borderId="3" xfId="1" applyFont="1" applyBorder="1" applyAlignment="1">
      <alignment horizontal="center" vertical="top"/>
    </xf>
    <xf numFmtId="1" fontId="8" fillId="0" borderId="3" xfId="0" applyNumberFormat="1" applyFont="1" applyBorder="1"/>
    <xf numFmtId="0" fontId="16" fillId="0" borderId="0" xfId="0" applyFont="1"/>
    <xf numFmtId="164" fontId="9" fillId="2" borderId="0" xfId="1" applyFont="1" applyFill="1"/>
    <xf numFmtId="164" fontId="16" fillId="2" borderId="0" xfId="1" applyFont="1" applyFill="1"/>
    <xf numFmtId="164" fontId="16" fillId="2" borderId="0" xfId="0" applyNumberFormat="1" applyFont="1" applyFill="1"/>
    <xf numFmtId="0" fontId="11" fillId="2" borderId="0" xfId="0" applyFont="1" applyFill="1" applyBorder="1"/>
    <xf numFmtId="0" fontId="8" fillId="6" borderId="3" xfId="0" applyFont="1" applyFill="1" applyBorder="1"/>
    <xf numFmtId="164" fontId="9" fillId="2" borderId="0" xfId="0" applyNumberFormat="1" applyFont="1" applyFill="1"/>
    <xf numFmtId="0" fontId="9" fillId="3" borderId="0" xfId="0" applyFont="1" applyFill="1"/>
    <xf numFmtId="164" fontId="0" fillId="3" borderId="0" xfId="0" applyNumberFormat="1" applyFill="1"/>
    <xf numFmtId="164" fontId="17" fillId="2" borderId="0" xfId="1" applyFont="1" applyFill="1"/>
    <xf numFmtId="164" fontId="17" fillId="2" borderId="0" xfId="0" applyNumberFormat="1" applyFont="1" applyFill="1"/>
    <xf numFmtId="164" fontId="8" fillId="5" borderId="5" xfId="1" applyFont="1" applyFill="1" applyBorder="1"/>
    <xf numFmtId="4" fontId="2" fillId="0" borderId="3" xfId="0" applyNumberFormat="1" applyFont="1" applyBorder="1"/>
    <xf numFmtId="164" fontId="16" fillId="0" borderId="0" xfId="0" applyNumberFormat="1" applyFont="1"/>
    <xf numFmtId="164" fontId="9" fillId="2" borderId="3" xfId="1" applyFont="1" applyFill="1" applyBorder="1" applyAlignment="1"/>
    <xf numFmtId="164" fontId="16" fillId="2" borderId="0" xfId="1" applyFont="1" applyFill="1" applyAlignment="1">
      <alignment horizontal="center"/>
    </xf>
    <xf numFmtId="0" fontId="8" fillId="2" borderId="3" xfId="0" applyFont="1" applyFill="1" applyBorder="1" applyAlignment="1">
      <alignment horizontal="right"/>
    </xf>
    <xf numFmtId="164" fontId="5" fillId="0" borderId="0" xfId="1" applyFont="1" applyFill="1" applyBorder="1" applyAlignment="1">
      <alignment horizontal="right"/>
    </xf>
    <xf numFmtId="164" fontId="17" fillId="0" borderId="0" xfId="1" applyFont="1"/>
    <xf numFmtId="0" fontId="18" fillId="4" borderId="3" xfId="0" applyFont="1" applyFill="1" applyBorder="1"/>
    <xf numFmtId="0" fontId="18" fillId="4" borderId="3" xfId="0" applyFont="1" applyFill="1" applyBorder="1" applyAlignment="1">
      <alignment horizontal="center"/>
    </xf>
    <xf numFmtId="0" fontId="20" fillId="4" borderId="3" xfId="2" applyFont="1" applyFill="1" applyBorder="1" applyAlignment="1">
      <alignment horizontal="center" wrapText="1"/>
    </xf>
    <xf numFmtId="0" fontId="20" fillId="4" borderId="15" xfId="2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8" fillId="4" borderId="3" xfId="0" applyFont="1" applyFill="1" applyBorder="1" applyAlignment="1">
      <alignment horizontal="center" wrapText="1"/>
    </xf>
    <xf numFmtId="0" fontId="20" fillId="4" borderId="9" xfId="2" applyFont="1" applyFill="1" applyBorder="1" applyAlignment="1">
      <alignment horizontal="center" wrapText="1"/>
    </xf>
    <xf numFmtId="0" fontId="9" fillId="0" borderId="3" xfId="0" applyFont="1" applyBorder="1"/>
    <xf numFmtId="164" fontId="9" fillId="0" borderId="3" xfId="0" applyNumberFormat="1" applyFont="1" applyBorder="1"/>
    <xf numFmtId="164" fontId="9" fillId="4" borderId="3" xfId="0" applyNumberFormat="1" applyFont="1" applyFill="1" applyBorder="1"/>
    <xf numFmtId="164" fontId="9" fillId="0" borderId="3" xfId="1" applyFont="1" applyBorder="1"/>
    <xf numFmtId="0" fontId="18" fillId="0" borderId="3" xfId="0" applyFont="1" applyBorder="1"/>
    <xf numFmtId="4" fontId="18" fillId="4" borderId="3" xfId="0" applyNumberFormat="1" applyFont="1" applyFill="1" applyBorder="1"/>
    <xf numFmtId="4" fontId="18" fillId="4" borderId="3" xfId="0" applyNumberFormat="1" applyFont="1" applyFill="1" applyBorder="1" applyAlignment="1">
      <alignment horizontal="right"/>
    </xf>
    <xf numFmtId="0" fontId="9" fillId="0" borderId="0" xfId="0" applyFont="1"/>
    <xf numFmtId="0" fontId="18" fillId="0" borderId="15" xfId="0" applyFont="1" applyBorder="1" applyAlignment="1">
      <alignment horizontal="center"/>
    </xf>
    <xf numFmtId="4" fontId="22" fillId="0" borderId="3" xfId="0" applyNumberFormat="1" applyFont="1" applyBorder="1"/>
    <xf numFmtId="164" fontId="0" fillId="0" borderId="3" xfId="1" applyFont="1" applyBorder="1"/>
    <xf numFmtId="164" fontId="18" fillId="0" borderId="3" xfId="1" applyFont="1" applyBorder="1"/>
    <xf numFmtId="164" fontId="0" fillId="0" borderId="3" xfId="0" applyNumberFormat="1" applyBorder="1"/>
    <xf numFmtId="164" fontId="18" fillId="0" borderId="10" xfId="1" applyFont="1" applyFill="1" applyBorder="1"/>
    <xf numFmtId="164" fontId="18" fillId="0" borderId="0" xfId="1" applyFont="1" applyFill="1" applyBorder="1"/>
    <xf numFmtId="164" fontId="16" fillId="0" borderId="0" xfId="1" applyFont="1"/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4" fontId="18" fillId="0" borderId="9" xfId="1" applyFont="1" applyFill="1" applyBorder="1"/>
    <xf numFmtId="165" fontId="8" fillId="0" borderId="3" xfId="0" applyNumberFormat="1" applyFont="1" applyBorder="1"/>
    <xf numFmtId="3" fontId="2" fillId="0" borderId="1" xfId="0" applyNumberFormat="1" applyFont="1" applyBorder="1"/>
    <xf numFmtId="164" fontId="8" fillId="4" borderId="14" xfId="1" applyFont="1" applyFill="1" applyBorder="1"/>
    <xf numFmtId="164" fontId="14" fillId="0" borderId="3" xfId="0" applyNumberFormat="1" applyFont="1" applyBorder="1"/>
    <xf numFmtId="0" fontId="18" fillId="2" borderId="15" xfId="0" applyFont="1" applyFill="1" applyBorder="1" applyAlignment="1">
      <alignment horizontal="center"/>
    </xf>
    <xf numFmtId="0" fontId="20" fillId="2" borderId="9" xfId="2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/>
    </xf>
    <xf numFmtId="0" fontId="20" fillId="2" borderId="3" xfId="2" applyFont="1" applyFill="1" applyBorder="1" applyAlignment="1">
      <alignment horizontal="center" wrapText="1"/>
    </xf>
    <xf numFmtId="0" fontId="12" fillId="0" borderId="3" xfId="0" applyFont="1" applyBorder="1"/>
    <xf numFmtId="0" fontId="22" fillId="0" borderId="3" xfId="0" applyFont="1" applyBorder="1" applyAlignment="1">
      <alignment horizontal="center"/>
    </xf>
    <xf numFmtId="164" fontId="9" fillId="0" borderId="3" xfId="1" applyFont="1" applyFill="1" applyBorder="1"/>
    <xf numFmtId="0" fontId="10" fillId="0" borderId="0" xfId="0" applyFont="1" applyAlignment="1">
      <alignment horizontal="center"/>
    </xf>
    <xf numFmtId="164" fontId="18" fillId="4" borderId="3" xfId="0" applyNumberFormat="1" applyFont="1" applyFill="1" applyBorder="1"/>
    <xf numFmtId="164" fontId="11" fillId="0" borderId="3" xfId="0" applyNumberFormat="1" applyFont="1" applyBorder="1"/>
    <xf numFmtId="164" fontId="9" fillId="6" borderId="3" xfId="1" applyFont="1" applyFill="1" applyBorder="1"/>
    <xf numFmtId="0" fontId="7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" fontId="7" fillId="4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3" borderId="0" xfId="0" applyFont="1" applyFill="1" applyAlignment="1">
      <alignment horizontal="left"/>
    </xf>
    <xf numFmtId="164" fontId="4" fillId="0" borderId="15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4" fillId="3" borderId="3" xfId="1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12" fillId="3" borderId="13" xfId="1" applyFont="1" applyFill="1" applyBorder="1" applyAlignment="1">
      <alignment horizontal="left"/>
    </xf>
    <xf numFmtId="164" fontId="12" fillId="3" borderId="6" xfId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center" vertical="top" wrapText="1"/>
    </xf>
    <xf numFmtId="0" fontId="4" fillId="3" borderId="11" xfId="0" applyNumberFormat="1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7" fillId="6" borderId="15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7" fillId="5" borderId="15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4" fontId="7" fillId="5" borderId="3" xfId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3" xfId="0" applyNumberFormat="1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"/>
  <sheetViews>
    <sheetView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A51" sqref="A51:XFD54"/>
    </sheetView>
  </sheetViews>
  <sheetFormatPr defaultRowHeight="15" x14ac:dyDescent="0.25"/>
  <cols>
    <col min="5" max="5" width="15.7109375" customWidth="1"/>
    <col min="9" max="9" width="15.7109375" customWidth="1"/>
    <col min="13" max="13" width="11" customWidth="1"/>
    <col min="17" max="17" width="11" customWidth="1"/>
    <col min="21" max="21" width="12.7109375" customWidth="1"/>
    <col min="22" max="22" width="15.7109375" customWidth="1"/>
  </cols>
  <sheetData>
    <row r="1" spans="1:22" x14ac:dyDescent="0.25">
      <c r="A1" s="11" t="s">
        <v>107</v>
      </c>
      <c r="D1" s="11"/>
    </row>
    <row r="2" spans="1:22" ht="15.75" x14ac:dyDescent="0.25">
      <c r="A2" s="1"/>
    </row>
    <row r="3" spans="1:22" ht="30" customHeight="1" x14ac:dyDescent="0.25">
      <c r="A3" s="193" t="s">
        <v>108</v>
      </c>
      <c r="B3" s="194" t="s">
        <v>9</v>
      </c>
      <c r="C3" s="194"/>
      <c r="D3" s="194"/>
      <c r="E3" s="194"/>
      <c r="F3" s="194" t="s">
        <v>10</v>
      </c>
      <c r="G3" s="194"/>
      <c r="H3" s="194"/>
      <c r="I3" s="194"/>
      <c r="J3" s="194" t="s">
        <v>11</v>
      </c>
      <c r="K3" s="194"/>
      <c r="L3" s="194"/>
      <c r="M3" s="194"/>
      <c r="N3" s="194" t="s">
        <v>12</v>
      </c>
      <c r="O3" s="194"/>
      <c r="P3" s="194"/>
      <c r="Q3" s="194"/>
      <c r="R3" s="189" t="s">
        <v>13</v>
      </c>
      <c r="S3" s="190"/>
      <c r="T3" s="190"/>
      <c r="U3" s="191"/>
      <c r="V3" s="192" t="s">
        <v>109</v>
      </c>
    </row>
    <row r="4" spans="1:22" ht="47.25" x14ac:dyDescent="0.25">
      <c r="A4" s="193"/>
      <c r="B4" s="12" t="s">
        <v>5</v>
      </c>
      <c r="C4" s="12" t="s">
        <v>6</v>
      </c>
      <c r="D4" s="12" t="s">
        <v>7</v>
      </c>
      <c r="E4" s="13" t="s">
        <v>8</v>
      </c>
      <c r="F4" s="12" t="s">
        <v>5</v>
      </c>
      <c r="G4" s="12" t="s">
        <v>6</v>
      </c>
      <c r="H4" s="12" t="s">
        <v>7</v>
      </c>
      <c r="I4" s="13" t="s">
        <v>8</v>
      </c>
      <c r="J4" s="12" t="s">
        <v>5</v>
      </c>
      <c r="K4" s="12" t="s">
        <v>6</v>
      </c>
      <c r="L4" s="12" t="s">
        <v>7</v>
      </c>
      <c r="M4" s="14" t="s">
        <v>8</v>
      </c>
      <c r="N4" s="12" t="s">
        <v>5</v>
      </c>
      <c r="O4" s="12" t="s">
        <v>6</v>
      </c>
      <c r="P4" s="12" t="s">
        <v>7</v>
      </c>
      <c r="Q4" s="15" t="s">
        <v>8</v>
      </c>
      <c r="R4" s="12" t="s">
        <v>5</v>
      </c>
      <c r="S4" s="12" t="s">
        <v>6</v>
      </c>
      <c r="T4" s="12" t="s">
        <v>7</v>
      </c>
      <c r="U4" s="14" t="s">
        <v>8</v>
      </c>
      <c r="V4" s="192"/>
    </row>
    <row r="5" spans="1:22" ht="15.75" hidden="1" x14ac:dyDescent="0.25">
      <c r="A5" s="16">
        <v>1</v>
      </c>
      <c r="B5" s="16">
        <v>0</v>
      </c>
      <c r="C5" s="16">
        <v>0</v>
      </c>
      <c r="D5" s="17">
        <v>0</v>
      </c>
      <c r="E5" s="18">
        <f>ROUND(B5*C5*D5,0)</f>
        <v>0</v>
      </c>
      <c r="F5" s="19">
        <v>0</v>
      </c>
      <c r="G5" s="16">
        <v>0</v>
      </c>
      <c r="H5" s="17">
        <v>12</v>
      </c>
      <c r="I5" s="18">
        <f>ROUND(F5*G5*H5,0)</f>
        <v>0</v>
      </c>
      <c r="J5" s="19">
        <v>0</v>
      </c>
      <c r="K5" s="16">
        <v>0</v>
      </c>
      <c r="L5" s="16">
        <v>12</v>
      </c>
      <c r="M5" s="18">
        <f>ROUND(J5*K5*L5,0)</f>
        <v>0</v>
      </c>
      <c r="N5" s="16">
        <v>0</v>
      </c>
      <c r="O5" s="16">
        <v>0</v>
      </c>
      <c r="P5" s="16">
        <v>1</v>
      </c>
      <c r="Q5" s="18">
        <f>ROUND(N5*O5*P5,0)</f>
        <v>0</v>
      </c>
      <c r="R5" s="16"/>
      <c r="S5" s="16"/>
      <c r="T5" s="16"/>
      <c r="U5" s="18"/>
      <c r="V5" s="21">
        <f>E5+I5+M5+Q5+U5</f>
        <v>0</v>
      </c>
    </row>
    <row r="6" spans="1:22" ht="15.75" hidden="1" x14ac:dyDescent="0.25">
      <c r="A6" s="16">
        <v>3</v>
      </c>
      <c r="B6" s="16">
        <v>5</v>
      </c>
      <c r="C6" s="16">
        <v>844.8</v>
      </c>
      <c r="D6" s="17">
        <v>12</v>
      </c>
      <c r="E6" s="18">
        <f t="shared" ref="E6:E53" si="0">ROUND(B6*C6*D6,0)</f>
        <v>50688</v>
      </c>
      <c r="F6" s="19">
        <v>0</v>
      </c>
      <c r="G6" s="16">
        <v>0</v>
      </c>
      <c r="H6" s="17">
        <v>12</v>
      </c>
      <c r="I6" s="18">
        <f t="shared" ref="I6:I54" si="1">ROUND(F6*G6*H6,0)</f>
        <v>0</v>
      </c>
      <c r="J6" s="19">
        <v>0</v>
      </c>
      <c r="K6" s="16">
        <v>0</v>
      </c>
      <c r="L6" s="16">
        <v>12</v>
      </c>
      <c r="M6" s="18">
        <f t="shared" ref="M6:M54" si="2">ROUND(J6*K6*L6,0)</f>
        <v>0</v>
      </c>
      <c r="N6" s="16">
        <v>0</v>
      </c>
      <c r="O6" s="16">
        <v>0</v>
      </c>
      <c r="P6" s="16">
        <v>1</v>
      </c>
      <c r="Q6" s="18">
        <f t="shared" ref="Q6:Q54" si="3">ROUND(N6*O6*P6,0)</f>
        <v>0</v>
      </c>
      <c r="R6" s="16">
        <f t="shared" ref="R6:R50" si="4">ROUND((U6/S6/T6),0)</f>
        <v>50</v>
      </c>
      <c r="S6" s="16">
        <v>35</v>
      </c>
      <c r="T6" s="16">
        <v>1</v>
      </c>
      <c r="U6" s="18">
        <v>1750</v>
      </c>
      <c r="V6" s="21">
        <f t="shared" ref="V6:V55" si="5">E6+I6+M6+Q6+U6</f>
        <v>52438</v>
      </c>
    </row>
    <row r="7" spans="1:22" ht="15.75" hidden="1" x14ac:dyDescent="0.25">
      <c r="A7" s="16">
        <v>4</v>
      </c>
      <c r="B7" s="16">
        <v>2</v>
      </c>
      <c r="C7" s="16">
        <v>844.8</v>
      </c>
      <c r="D7" s="17">
        <v>12</v>
      </c>
      <c r="E7" s="18">
        <f t="shared" si="0"/>
        <v>20275</v>
      </c>
      <c r="F7" s="19">
        <v>1</v>
      </c>
      <c r="G7" s="16">
        <v>90</v>
      </c>
      <c r="H7" s="17">
        <v>12</v>
      </c>
      <c r="I7" s="18">
        <f t="shared" si="1"/>
        <v>1080</v>
      </c>
      <c r="J7" s="19">
        <v>0</v>
      </c>
      <c r="K7" s="16">
        <v>0</v>
      </c>
      <c r="L7" s="16">
        <v>12</v>
      </c>
      <c r="M7" s="18">
        <f t="shared" si="2"/>
        <v>0</v>
      </c>
      <c r="N7" s="16">
        <v>0</v>
      </c>
      <c r="O7" s="16">
        <v>0</v>
      </c>
      <c r="P7" s="16">
        <v>1</v>
      </c>
      <c r="Q7" s="18">
        <f t="shared" si="3"/>
        <v>0</v>
      </c>
      <c r="R7" s="16">
        <f t="shared" si="4"/>
        <v>100</v>
      </c>
      <c r="S7" s="16">
        <v>35</v>
      </c>
      <c r="T7" s="16">
        <v>1</v>
      </c>
      <c r="U7" s="18">
        <v>3500</v>
      </c>
      <c r="V7" s="21">
        <f t="shared" si="5"/>
        <v>24855</v>
      </c>
    </row>
    <row r="8" spans="1:22" ht="15.75" hidden="1" x14ac:dyDescent="0.25">
      <c r="A8" s="16">
        <v>5</v>
      </c>
      <c r="B8" s="16">
        <v>3</v>
      </c>
      <c r="C8" s="16">
        <v>844.8</v>
      </c>
      <c r="D8" s="17">
        <v>12</v>
      </c>
      <c r="E8" s="18">
        <f t="shared" si="0"/>
        <v>30413</v>
      </c>
      <c r="F8" s="19">
        <v>0</v>
      </c>
      <c r="G8" s="16">
        <v>0</v>
      </c>
      <c r="H8" s="17">
        <v>12</v>
      </c>
      <c r="I8" s="18">
        <f t="shared" si="1"/>
        <v>0</v>
      </c>
      <c r="J8" s="19">
        <v>0</v>
      </c>
      <c r="K8" s="16">
        <v>0</v>
      </c>
      <c r="L8" s="16">
        <v>12</v>
      </c>
      <c r="M8" s="18">
        <f t="shared" si="2"/>
        <v>0</v>
      </c>
      <c r="N8" s="16">
        <v>0</v>
      </c>
      <c r="O8" s="16">
        <v>0</v>
      </c>
      <c r="P8" s="16">
        <v>1</v>
      </c>
      <c r="Q8" s="18">
        <f t="shared" si="3"/>
        <v>0</v>
      </c>
      <c r="R8" s="16">
        <f t="shared" si="4"/>
        <v>91</v>
      </c>
      <c r="S8" s="16">
        <v>35</v>
      </c>
      <c r="T8" s="16">
        <v>1</v>
      </c>
      <c r="U8" s="18">
        <v>3200</v>
      </c>
      <c r="V8" s="21">
        <f t="shared" si="5"/>
        <v>33613</v>
      </c>
    </row>
    <row r="9" spans="1:22" ht="15.75" hidden="1" x14ac:dyDescent="0.25">
      <c r="A9" s="16">
        <v>11</v>
      </c>
      <c r="B9" s="16">
        <v>4</v>
      </c>
      <c r="C9" s="16">
        <v>844.8</v>
      </c>
      <c r="D9" s="17">
        <v>12</v>
      </c>
      <c r="E9" s="18">
        <f t="shared" si="0"/>
        <v>40550</v>
      </c>
      <c r="F9" s="19">
        <v>0</v>
      </c>
      <c r="G9" s="16">
        <v>0</v>
      </c>
      <c r="H9" s="17">
        <v>12</v>
      </c>
      <c r="I9" s="18">
        <f t="shared" si="1"/>
        <v>0</v>
      </c>
      <c r="J9" s="19">
        <v>0</v>
      </c>
      <c r="K9" s="16">
        <v>0</v>
      </c>
      <c r="L9" s="16">
        <v>12</v>
      </c>
      <c r="M9" s="18">
        <f t="shared" si="2"/>
        <v>0</v>
      </c>
      <c r="N9" s="16">
        <v>0</v>
      </c>
      <c r="O9" s="16">
        <v>0</v>
      </c>
      <c r="P9" s="16">
        <v>1</v>
      </c>
      <c r="Q9" s="18">
        <f t="shared" si="3"/>
        <v>0</v>
      </c>
      <c r="R9" s="16">
        <f t="shared" si="4"/>
        <v>100</v>
      </c>
      <c r="S9" s="16">
        <v>35</v>
      </c>
      <c r="T9" s="16">
        <v>1</v>
      </c>
      <c r="U9" s="18">
        <v>3500</v>
      </c>
      <c r="V9" s="21">
        <f t="shared" si="5"/>
        <v>44050</v>
      </c>
    </row>
    <row r="10" spans="1:22" ht="15.75" hidden="1" x14ac:dyDescent="0.25">
      <c r="A10" s="16">
        <v>13</v>
      </c>
      <c r="B10" s="16">
        <v>4</v>
      </c>
      <c r="C10" s="16">
        <v>844.8</v>
      </c>
      <c r="D10" s="17">
        <v>12</v>
      </c>
      <c r="E10" s="18">
        <f t="shared" si="0"/>
        <v>40550</v>
      </c>
      <c r="F10" s="19">
        <v>1</v>
      </c>
      <c r="G10" s="16">
        <v>2520</v>
      </c>
      <c r="H10" s="17">
        <v>12</v>
      </c>
      <c r="I10" s="18">
        <f t="shared" si="1"/>
        <v>30240</v>
      </c>
      <c r="J10" s="19">
        <v>0</v>
      </c>
      <c r="K10" s="16">
        <v>0</v>
      </c>
      <c r="L10" s="16">
        <v>12</v>
      </c>
      <c r="M10" s="18">
        <f t="shared" si="2"/>
        <v>0</v>
      </c>
      <c r="N10" s="16">
        <v>0</v>
      </c>
      <c r="O10" s="16">
        <v>0</v>
      </c>
      <c r="P10" s="16">
        <v>1</v>
      </c>
      <c r="Q10" s="18">
        <f t="shared" si="3"/>
        <v>0</v>
      </c>
      <c r="R10" s="16">
        <f t="shared" si="4"/>
        <v>86</v>
      </c>
      <c r="S10" s="16">
        <v>35</v>
      </c>
      <c r="T10" s="16">
        <v>1</v>
      </c>
      <c r="U10" s="18">
        <v>3000</v>
      </c>
      <c r="V10" s="21">
        <f t="shared" si="5"/>
        <v>73790</v>
      </c>
    </row>
    <row r="11" spans="1:22" ht="15.75" hidden="1" x14ac:dyDescent="0.25">
      <c r="A11" s="16">
        <v>16</v>
      </c>
      <c r="B11" s="16">
        <v>3</v>
      </c>
      <c r="C11" s="16">
        <v>844.8</v>
      </c>
      <c r="D11" s="17">
        <v>12</v>
      </c>
      <c r="E11" s="18">
        <f t="shared" si="0"/>
        <v>30413</v>
      </c>
      <c r="F11" s="19">
        <v>0</v>
      </c>
      <c r="G11" s="16">
        <v>0</v>
      </c>
      <c r="H11" s="17">
        <v>12</v>
      </c>
      <c r="I11" s="18">
        <f t="shared" si="1"/>
        <v>0</v>
      </c>
      <c r="J11" s="19">
        <v>0</v>
      </c>
      <c r="K11" s="16">
        <v>0</v>
      </c>
      <c r="L11" s="16">
        <v>12</v>
      </c>
      <c r="M11" s="18">
        <f t="shared" si="2"/>
        <v>0</v>
      </c>
      <c r="N11" s="16">
        <v>0</v>
      </c>
      <c r="O11" s="16">
        <v>0</v>
      </c>
      <c r="P11" s="16">
        <v>1</v>
      </c>
      <c r="Q11" s="18">
        <f t="shared" si="3"/>
        <v>0</v>
      </c>
      <c r="R11" s="16">
        <f t="shared" si="4"/>
        <v>0</v>
      </c>
      <c r="S11" s="16">
        <v>35</v>
      </c>
      <c r="T11" s="16">
        <v>1</v>
      </c>
      <c r="U11" s="18"/>
      <c r="V11" s="21">
        <f t="shared" si="5"/>
        <v>30413</v>
      </c>
    </row>
    <row r="12" spans="1:22" ht="15.75" hidden="1" x14ac:dyDescent="0.25">
      <c r="A12" s="16">
        <v>18</v>
      </c>
      <c r="B12" s="16">
        <v>4</v>
      </c>
      <c r="C12" s="16">
        <v>844.8</v>
      </c>
      <c r="D12" s="17">
        <v>12</v>
      </c>
      <c r="E12" s="18">
        <f t="shared" si="0"/>
        <v>40550</v>
      </c>
      <c r="F12" s="19">
        <v>1</v>
      </c>
      <c r="G12" s="16">
        <v>1644</v>
      </c>
      <c r="H12" s="17">
        <v>12</v>
      </c>
      <c r="I12" s="18">
        <f t="shared" si="1"/>
        <v>19728</v>
      </c>
      <c r="J12" s="19">
        <v>0</v>
      </c>
      <c r="K12" s="16">
        <v>0</v>
      </c>
      <c r="L12" s="16">
        <v>12</v>
      </c>
      <c r="M12" s="18">
        <f t="shared" si="2"/>
        <v>0</v>
      </c>
      <c r="N12" s="16">
        <v>0</v>
      </c>
      <c r="O12" s="16">
        <v>0</v>
      </c>
      <c r="P12" s="16">
        <v>1</v>
      </c>
      <c r="Q12" s="18">
        <f t="shared" si="3"/>
        <v>0</v>
      </c>
      <c r="R12" s="16">
        <f t="shared" si="4"/>
        <v>86</v>
      </c>
      <c r="S12" s="16">
        <v>35</v>
      </c>
      <c r="T12" s="16">
        <v>1</v>
      </c>
      <c r="U12" s="18">
        <v>3000</v>
      </c>
      <c r="V12" s="21">
        <f t="shared" si="5"/>
        <v>63278</v>
      </c>
    </row>
    <row r="13" spans="1:22" ht="15.75" hidden="1" x14ac:dyDescent="0.25">
      <c r="A13" s="16">
        <v>20</v>
      </c>
      <c r="B13" s="16">
        <v>6</v>
      </c>
      <c r="C13" s="16">
        <v>844.8</v>
      </c>
      <c r="D13" s="17">
        <v>12</v>
      </c>
      <c r="E13" s="18">
        <f t="shared" si="0"/>
        <v>60826</v>
      </c>
      <c r="F13" s="19">
        <v>0</v>
      </c>
      <c r="G13" s="16">
        <v>0</v>
      </c>
      <c r="H13" s="17">
        <v>12</v>
      </c>
      <c r="I13" s="18">
        <f t="shared" si="1"/>
        <v>0</v>
      </c>
      <c r="J13" s="19">
        <v>0</v>
      </c>
      <c r="K13" s="16">
        <v>0</v>
      </c>
      <c r="L13" s="16">
        <v>12</v>
      </c>
      <c r="M13" s="18">
        <f t="shared" si="2"/>
        <v>0</v>
      </c>
      <c r="N13" s="16">
        <v>0</v>
      </c>
      <c r="O13" s="16">
        <v>0</v>
      </c>
      <c r="P13" s="16">
        <v>1</v>
      </c>
      <c r="Q13" s="18">
        <f t="shared" si="3"/>
        <v>0</v>
      </c>
      <c r="R13" s="16">
        <f t="shared" si="4"/>
        <v>43</v>
      </c>
      <c r="S13" s="16">
        <v>35</v>
      </c>
      <c r="T13" s="16">
        <v>1</v>
      </c>
      <c r="U13" s="18">
        <v>1500</v>
      </c>
      <c r="V13" s="21">
        <f t="shared" si="5"/>
        <v>62326</v>
      </c>
    </row>
    <row r="14" spans="1:22" ht="15.75" hidden="1" x14ac:dyDescent="0.25">
      <c r="A14" s="16">
        <v>21</v>
      </c>
      <c r="B14" s="16">
        <v>4</v>
      </c>
      <c r="C14" s="16">
        <v>844.8</v>
      </c>
      <c r="D14" s="17">
        <v>12</v>
      </c>
      <c r="E14" s="18">
        <f t="shared" si="0"/>
        <v>40550</v>
      </c>
      <c r="F14" s="19">
        <v>0</v>
      </c>
      <c r="G14" s="16">
        <v>0</v>
      </c>
      <c r="H14" s="17">
        <v>12</v>
      </c>
      <c r="I14" s="18">
        <f t="shared" si="1"/>
        <v>0</v>
      </c>
      <c r="J14" s="19">
        <v>0</v>
      </c>
      <c r="K14" s="16">
        <v>0</v>
      </c>
      <c r="L14" s="16">
        <v>12</v>
      </c>
      <c r="M14" s="18">
        <f t="shared" si="2"/>
        <v>0</v>
      </c>
      <c r="N14" s="16">
        <v>0</v>
      </c>
      <c r="O14" s="16">
        <v>0</v>
      </c>
      <c r="P14" s="16">
        <v>1</v>
      </c>
      <c r="Q14" s="18">
        <f t="shared" si="3"/>
        <v>0</v>
      </c>
      <c r="R14" s="16">
        <f t="shared" si="4"/>
        <v>91</v>
      </c>
      <c r="S14" s="16">
        <v>35</v>
      </c>
      <c r="T14" s="16">
        <v>1</v>
      </c>
      <c r="U14" s="18">
        <v>3200</v>
      </c>
      <c r="V14" s="21">
        <f t="shared" si="5"/>
        <v>43750</v>
      </c>
    </row>
    <row r="15" spans="1:22" ht="15.75" hidden="1" x14ac:dyDescent="0.25">
      <c r="A15" s="16">
        <v>22</v>
      </c>
      <c r="B15" s="16">
        <v>4</v>
      </c>
      <c r="C15" s="16">
        <v>844.8</v>
      </c>
      <c r="D15" s="17">
        <v>12</v>
      </c>
      <c r="E15" s="18">
        <f t="shared" si="0"/>
        <v>40550</v>
      </c>
      <c r="F15" s="19">
        <v>0</v>
      </c>
      <c r="G15" s="16">
        <v>0</v>
      </c>
      <c r="H15" s="17">
        <v>12</v>
      </c>
      <c r="I15" s="18">
        <f t="shared" si="1"/>
        <v>0</v>
      </c>
      <c r="J15" s="19">
        <v>0</v>
      </c>
      <c r="K15" s="16">
        <v>0</v>
      </c>
      <c r="L15" s="16">
        <v>12</v>
      </c>
      <c r="M15" s="18">
        <f t="shared" si="2"/>
        <v>0</v>
      </c>
      <c r="N15" s="16">
        <v>0</v>
      </c>
      <c r="O15" s="16">
        <v>0</v>
      </c>
      <c r="P15" s="16">
        <v>1</v>
      </c>
      <c r="Q15" s="18">
        <f t="shared" si="3"/>
        <v>0</v>
      </c>
      <c r="R15" s="16">
        <f t="shared" si="4"/>
        <v>71</v>
      </c>
      <c r="S15" s="16">
        <v>35</v>
      </c>
      <c r="T15" s="16">
        <v>1</v>
      </c>
      <c r="U15" s="18">
        <v>2500</v>
      </c>
      <c r="V15" s="21">
        <f t="shared" si="5"/>
        <v>43050</v>
      </c>
    </row>
    <row r="16" spans="1:22" ht="15.75" hidden="1" x14ac:dyDescent="0.25">
      <c r="A16" s="16">
        <v>23</v>
      </c>
      <c r="B16" s="16">
        <v>4</v>
      </c>
      <c r="C16" s="16">
        <v>844.8</v>
      </c>
      <c r="D16" s="17">
        <v>12</v>
      </c>
      <c r="E16" s="18">
        <f t="shared" si="0"/>
        <v>40550</v>
      </c>
      <c r="F16" s="19">
        <v>0</v>
      </c>
      <c r="G16" s="16">
        <v>0</v>
      </c>
      <c r="H16" s="17">
        <v>12</v>
      </c>
      <c r="I16" s="18">
        <f t="shared" si="1"/>
        <v>0</v>
      </c>
      <c r="J16" s="19">
        <v>0</v>
      </c>
      <c r="K16" s="16">
        <v>0</v>
      </c>
      <c r="L16" s="16">
        <v>12</v>
      </c>
      <c r="M16" s="18">
        <f t="shared" si="2"/>
        <v>0</v>
      </c>
      <c r="N16" s="16">
        <v>0</v>
      </c>
      <c r="O16" s="16">
        <v>0</v>
      </c>
      <c r="P16" s="16">
        <v>1</v>
      </c>
      <c r="Q16" s="18">
        <f t="shared" si="3"/>
        <v>0</v>
      </c>
      <c r="R16" s="16">
        <f t="shared" si="4"/>
        <v>0</v>
      </c>
      <c r="S16" s="16">
        <v>35</v>
      </c>
      <c r="T16" s="16">
        <v>1</v>
      </c>
      <c r="U16" s="18"/>
      <c r="V16" s="21">
        <f t="shared" si="5"/>
        <v>40550</v>
      </c>
    </row>
    <row r="17" spans="1:22" ht="15.75" hidden="1" x14ac:dyDescent="0.25">
      <c r="A17" s="16">
        <v>26</v>
      </c>
      <c r="B17" s="16">
        <v>3</v>
      </c>
      <c r="C17" s="16">
        <v>844.8</v>
      </c>
      <c r="D17" s="17">
        <v>12</v>
      </c>
      <c r="E17" s="18">
        <f t="shared" si="0"/>
        <v>30413</v>
      </c>
      <c r="F17" s="19">
        <v>0</v>
      </c>
      <c r="G17" s="16">
        <v>0</v>
      </c>
      <c r="H17" s="17">
        <v>12</v>
      </c>
      <c r="I17" s="18">
        <f t="shared" si="1"/>
        <v>0</v>
      </c>
      <c r="J17" s="19">
        <v>0</v>
      </c>
      <c r="K17" s="16">
        <v>0</v>
      </c>
      <c r="L17" s="16">
        <v>12</v>
      </c>
      <c r="M17" s="18">
        <f t="shared" si="2"/>
        <v>0</v>
      </c>
      <c r="N17" s="16">
        <v>0</v>
      </c>
      <c r="O17" s="16">
        <v>0</v>
      </c>
      <c r="P17" s="16">
        <v>1</v>
      </c>
      <c r="Q17" s="18">
        <f t="shared" si="3"/>
        <v>0</v>
      </c>
      <c r="R17" s="16">
        <f t="shared" si="4"/>
        <v>143</v>
      </c>
      <c r="S17" s="16">
        <v>35</v>
      </c>
      <c r="T17" s="16">
        <v>1</v>
      </c>
      <c r="U17" s="18">
        <v>5000</v>
      </c>
      <c r="V17" s="21">
        <f t="shared" si="5"/>
        <v>35413</v>
      </c>
    </row>
    <row r="18" spans="1:22" ht="15.75" hidden="1" x14ac:dyDescent="0.25">
      <c r="A18" s="16">
        <v>27</v>
      </c>
      <c r="B18" s="16">
        <v>8</v>
      </c>
      <c r="C18" s="16">
        <v>844.8</v>
      </c>
      <c r="D18" s="17">
        <v>12</v>
      </c>
      <c r="E18" s="18">
        <f t="shared" si="0"/>
        <v>81101</v>
      </c>
      <c r="F18" s="19">
        <v>0</v>
      </c>
      <c r="G18" s="16">
        <v>0</v>
      </c>
      <c r="H18" s="17">
        <v>12</v>
      </c>
      <c r="I18" s="18">
        <f t="shared" si="1"/>
        <v>0</v>
      </c>
      <c r="J18" s="19">
        <v>0</v>
      </c>
      <c r="K18" s="16">
        <v>0</v>
      </c>
      <c r="L18" s="16">
        <v>12</v>
      </c>
      <c r="M18" s="18">
        <f t="shared" si="2"/>
        <v>0</v>
      </c>
      <c r="N18" s="16">
        <v>0</v>
      </c>
      <c r="O18" s="16">
        <v>0</v>
      </c>
      <c r="P18" s="16">
        <v>1</v>
      </c>
      <c r="Q18" s="18">
        <f t="shared" si="3"/>
        <v>0</v>
      </c>
      <c r="R18" s="16">
        <f t="shared" si="4"/>
        <v>134</v>
      </c>
      <c r="S18" s="16">
        <v>35</v>
      </c>
      <c r="T18" s="16">
        <v>1</v>
      </c>
      <c r="U18" s="18">
        <v>4680</v>
      </c>
      <c r="V18" s="21">
        <f t="shared" si="5"/>
        <v>85781</v>
      </c>
    </row>
    <row r="19" spans="1:22" ht="15.75" hidden="1" x14ac:dyDescent="0.25">
      <c r="A19" s="16">
        <v>28</v>
      </c>
      <c r="B19" s="16">
        <v>4</v>
      </c>
      <c r="C19" s="16">
        <v>844.8</v>
      </c>
      <c r="D19" s="17">
        <v>12</v>
      </c>
      <c r="E19" s="18">
        <f t="shared" si="0"/>
        <v>40550</v>
      </c>
      <c r="F19" s="19">
        <v>0</v>
      </c>
      <c r="G19" s="16">
        <v>0</v>
      </c>
      <c r="H19" s="17">
        <v>12</v>
      </c>
      <c r="I19" s="18">
        <f t="shared" si="1"/>
        <v>0</v>
      </c>
      <c r="J19" s="19">
        <v>1</v>
      </c>
      <c r="K19" s="16">
        <v>162</v>
      </c>
      <c r="L19" s="16">
        <v>12</v>
      </c>
      <c r="M19" s="18">
        <f t="shared" si="2"/>
        <v>1944</v>
      </c>
      <c r="N19" s="16">
        <v>0</v>
      </c>
      <c r="O19" s="16">
        <v>0</v>
      </c>
      <c r="P19" s="16">
        <v>1</v>
      </c>
      <c r="Q19" s="18">
        <f t="shared" si="3"/>
        <v>0</v>
      </c>
      <c r="R19" s="16">
        <f t="shared" si="4"/>
        <v>90</v>
      </c>
      <c r="S19" s="16">
        <v>35</v>
      </c>
      <c r="T19" s="16">
        <v>1</v>
      </c>
      <c r="U19" s="18">
        <v>3150</v>
      </c>
      <c r="V19" s="21">
        <f t="shared" si="5"/>
        <v>45644</v>
      </c>
    </row>
    <row r="20" spans="1:22" ht="15.75" hidden="1" x14ac:dyDescent="0.25">
      <c r="A20" s="16">
        <v>31</v>
      </c>
      <c r="B20" s="16">
        <v>4</v>
      </c>
      <c r="C20" s="16">
        <v>844.8</v>
      </c>
      <c r="D20" s="17">
        <v>12</v>
      </c>
      <c r="E20" s="18">
        <f t="shared" si="0"/>
        <v>40550</v>
      </c>
      <c r="F20" s="19">
        <v>0</v>
      </c>
      <c r="G20" s="16">
        <v>0</v>
      </c>
      <c r="H20" s="17">
        <v>12</v>
      </c>
      <c r="I20" s="18">
        <f t="shared" si="1"/>
        <v>0</v>
      </c>
      <c r="J20" s="19">
        <v>0</v>
      </c>
      <c r="K20" s="16">
        <v>0</v>
      </c>
      <c r="L20" s="16">
        <v>12</v>
      </c>
      <c r="M20" s="18">
        <f t="shared" si="2"/>
        <v>0</v>
      </c>
      <c r="N20" s="16">
        <v>0</v>
      </c>
      <c r="O20" s="16">
        <v>0</v>
      </c>
      <c r="P20" s="16">
        <v>1</v>
      </c>
      <c r="Q20" s="18">
        <f t="shared" si="3"/>
        <v>0</v>
      </c>
      <c r="R20" s="16">
        <f t="shared" si="4"/>
        <v>100</v>
      </c>
      <c r="S20" s="16">
        <v>35</v>
      </c>
      <c r="T20" s="16">
        <v>1</v>
      </c>
      <c r="U20" s="18">
        <v>3500</v>
      </c>
      <c r="V20" s="21">
        <f t="shared" si="5"/>
        <v>44050</v>
      </c>
    </row>
    <row r="21" spans="1:22" ht="15.75" hidden="1" x14ac:dyDescent="0.25">
      <c r="A21" s="16">
        <v>33</v>
      </c>
      <c r="B21" s="16">
        <v>4</v>
      </c>
      <c r="C21" s="16">
        <v>844.8</v>
      </c>
      <c r="D21" s="17">
        <v>12</v>
      </c>
      <c r="E21" s="18">
        <f t="shared" si="0"/>
        <v>40550</v>
      </c>
      <c r="F21" s="19">
        <v>0</v>
      </c>
      <c r="G21" s="16">
        <v>0</v>
      </c>
      <c r="H21" s="17">
        <v>12</v>
      </c>
      <c r="I21" s="18">
        <f t="shared" si="1"/>
        <v>0</v>
      </c>
      <c r="J21" s="19">
        <v>0</v>
      </c>
      <c r="K21" s="16">
        <v>0</v>
      </c>
      <c r="L21" s="16">
        <v>12</v>
      </c>
      <c r="M21" s="18">
        <f t="shared" si="2"/>
        <v>0</v>
      </c>
      <c r="N21" s="16">
        <v>0</v>
      </c>
      <c r="O21" s="16">
        <v>0</v>
      </c>
      <c r="P21" s="16">
        <v>1</v>
      </c>
      <c r="Q21" s="18">
        <f t="shared" si="3"/>
        <v>0</v>
      </c>
      <c r="R21" s="16">
        <f t="shared" si="4"/>
        <v>0</v>
      </c>
      <c r="S21" s="16">
        <v>35</v>
      </c>
      <c r="T21" s="16">
        <v>1</v>
      </c>
      <c r="U21" s="18"/>
      <c r="V21" s="21">
        <f t="shared" si="5"/>
        <v>40550</v>
      </c>
    </row>
    <row r="22" spans="1:22" ht="15.75" hidden="1" x14ac:dyDescent="0.25">
      <c r="A22" s="16">
        <v>34</v>
      </c>
      <c r="B22" s="16">
        <v>4</v>
      </c>
      <c r="C22" s="16">
        <v>844.8</v>
      </c>
      <c r="D22" s="17">
        <v>12</v>
      </c>
      <c r="E22" s="18">
        <f t="shared" si="0"/>
        <v>40550</v>
      </c>
      <c r="F22" s="19">
        <v>0</v>
      </c>
      <c r="G22" s="16">
        <v>0</v>
      </c>
      <c r="H22" s="17">
        <v>12</v>
      </c>
      <c r="I22" s="18">
        <f t="shared" si="1"/>
        <v>0</v>
      </c>
      <c r="J22" s="19">
        <v>0</v>
      </c>
      <c r="K22" s="16">
        <v>0</v>
      </c>
      <c r="L22" s="16">
        <v>12</v>
      </c>
      <c r="M22" s="18">
        <f t="shared" si="2"/>
        <v>0</v>
      </c>
      <c r="N22" s="16">
        <v>0</v>
      </c>
      <c r="O22" s="16">
        <v>0</v>
      </c>
      <c r="P22" s="16">
        <v>1</v>
      </c>
      <c r="Q22" s="18">
        <f t="shared" si="3"/>
        <v>0</v>
      </c>
      <c r="R22" s="16">
        <f t="shared" si="4"/>
        <v>91</v>
      </c>
      <c r="S22" s="16">
        <v>35</v>
      </c>
      <c r="T22" s="16">
        <v>1</v>
      </c>
      <c r="U22" s="18">
        <v>3200</v>
      </c>
      <c r="V22" s="21">
        <f t="shared" si="5"/>
        <v>43750</v>
      </c>
    </row>
    <row r="23" spans="1:22" ht="15.75" hidden="1" x14ac:dyDescent="0.25">
      <c r="A23" s="16">
        <v>36</v>
      </c>
      <c r="B23" s="16">
        <v>6</v>
      </c>
      <c r="C23" s="16">
        <v>844.8</v>
      </c>
      <c r="D23" s="17">
        <v>12</v>
      </c>
      <c r="E23" s="18">
        <f t="shared" si="0"/>
        <v>60826</v>
      </c>
      <c r="F23" s="19">
        <v>0</v>
      </c>
      <c r="G23" s="16">
        <v>0</v>
      </c>
      <c r="H23" s="17">
        <v>12</v>
      </c>
      <c r="I23" s="18">
        <f t="shared" si="1"/>
        <v>0</v>
      </c>
      <c r="J23" s="19">
        <v>0</v>
      </c>
      <c r="K23" s="16">
        <v>0</v>
      </c>
      <c r="L23" s="16">
        <v>12</v>
      </c>
      <c r="M23" s="18">
        <f t="shared" si="2"/>
        <v>0</v>
      </c>
      <c r="N23" s="16">
        <v>0</v>
      </c>
      <c r="O23" s="16">
        <v>0</v>
      </c>
      <c r="P23" s="16">
        <v>1</v>
      </c>
      <c r="Q23" s="18">
        <f t="shared" si="3"/>
        <v>0</v>
      </c>
      <c r="R23" s="16">
        <f t="shared" si="4"/>
        <v>143</v>
      </c>
      <c r="S23" s="16">
        <v>35</v>
      </c>
      <c r="T23" s="16">
        <v>1</v>
      </c>
      <c r="U23" s="18">
        <v>5000</v>
      </c>
      <c r="V23" s="21">
        <f t="shared" si="5"/>
        <v>65826</v>
      </c>
    </row>
    <row r="24" spans="1:22" ht="15.75" hidden="1" x14ac:dyDescent="0.25">
      <c r="A24" s="16">
        <v>37</v>
      </c>
      <c r="B24" s="16">
        <v>4</v>
      </c>
      <c r="C24" s="16">
        <v>844.8</v>
      </c>
      <c r="D24" s="17">
        <v>12</v>
      </c>
      <c r="E24" s="18">
        <f t="shared" si="0"/>
        <v>40550</v>
      </c>
      <c r="F24" s="19">
        <v>0</v>
      </c>
      <c r="G24" s="16">
        <v>0</v>
      </c>
      <c r="H24" s="17">
        <v>12</v>
      </c>
      <c r="I24" s="18">
        <f t="shared" si="1"/>
        <v>0</v>
      </c>
      <c r="J24" s="19">
        <v>0</v>
      </c>
      <c r="K24" s="16">
        <v>0</v>
      </c>
      <c r="L24" s="16">
        <v>12</v>
      </c>
      <c r="M24" s="18">
        <f t="shared" si="2"/>
        <v>0</v>
      </c>
      <c r="N24" s="16">
        <v>0</v>
      </c>
      <c r="O24" s="16">
        <v>0</v>
      </c>
      <c r="P24" s="16">
        <v>1</v>
      </c>
      <c r="Q24" s="18">
        <f t="shared" si="3"/>
        <v>0</v>
      </c>
      <c r="R24" s="16">
        <f t="shared" si="4"/>
        <v>130</v>
      </c>
      <c r="S24" s="16">
        <v>35</v>
      </c>
      <c r="T24" s="16">
        <v>1</v>
      </c>
      <c r="U24" s="18">
        <v>4560</v>
      </c>
      <c r="V24" s="21">
        <f t="shared" si="5"/>
        <v>45110</v>
      </c>
    </row>
    <row r="25" spans="1:22" ht="15.75" hidden="1" x14ac:dyDescent="0.25">
      <c r="A25" s="16">
        <v>38</v>
      </c>
      <c r="B25" s="16">
        <v>3</v>
      </c>
      <c r="C25" s="16">
        <v>844.8</v>
      </c>
      <c r="D25" s="17">
        <v>12</v>
      </c>
      <c r="E25" s="18">
        <f t="shared" si="0"/>
        <v>30413</v>
      </c>
      <c r="F25" s="19">
        <v>0</v>
      </c>
      <c r="G25" s="16">
        <v>0</v>
      </c>
      <c r="H25" s="17">
        <v>12</v>
      </c>
      <c r="I25" s="18">
        <f t="shared" si="1"/>
        <v>0</v>
      </c>
      <c r="J25" s="19">
        <v>0</v>
      </c>
      <c r="K25" s="16">
        <v>0</v>
      </c>
      <c r="L25" s="16">
        <v>12</v>
      </c>
      <c r="M25" s="18">
        <f t="shared" si="2"/>
        <v>0</v>
      </c>
      <c r="N25" s="16">
        <v>0</v>
      </c>
      <c r="O25" s="16">
        <v>0</v>
      </c>
      <c r="P25" s="16">
        <v>1</v>
      </c>
      <c r="Q25" s="18">
        <f t="shared" si="3"/>
        <v>0</v>
      </c>
      <c r="R25" s="16">
        <f t="shared" si="4"/>
        <v>200</v>
      </c>
      <c r="S25" s="16">
        <v>35</v>
      </c>
      <c r="T25" s="16">
        <v>1</v>
      </c>
      <c r="U25" s="18">
        <v>7000</v>
      </c>
      <c r="V25" s="21">
        <f t="shared" si="5"/>
        <v>37413</v>
      </c>
    </row>
    <row r="26" spans="1:22" ht="15.75" hidden="1" x14ac:dyDescent="0.25">
      <c r="A26" s="16">
        <v>41</v>
      </c>
      <c r="B26" s="16">
        <v>5</v>
      </c>
      <c r="C26" s="16">
        <v>844.8</v>
      </c>
      <c r="D26" s="17">
        <v>12</v>
      </c>
      <c r="E26" s="18">
        <f t="shared" si="0"/>
        <v>50688</v>
      </c>
      <c r="F26" s="19">
        <v>0</v>
      </c>
      <c r="G26" s="16">
        <v>0</v>
      </c>
      <c r="H26" s="17">
        <v>12</v>
      </c>
      <c r="I26" s="18">
        <f t="shared" si="1"/>
        <v>0</v>
      </c>
      <c r="J26" s="19">
        <v>0</v>
      </c>
      <c r="K26" s="16">
        <v>0</v>
      </c>
      <c r="L26" s="16">
        <v>12</v>
      </c>
      <c r="M26" s="18">
        <f t="shared" si="2"/>
        <v>0</v>
      </c>
      <c r="N26" s="16">
        <v>0</v>
      </c>
      <c r="O26" s="16">
        <v>0</v>
      </c>
      <c r="P26" s="16">
        <v>1</v>
      </c>
      <c r="Q26" s="18">
        <f t="shared" si="3"/>
        <v>0</v>
      </c>
      <c r="R26" s="16">
        <f t="shared" si="4"/>
        <v>57</v>
      </c>
      <c r="S26" s="16">
        <v>35</v>
      </c>
      <c r="T26" s="16">
        <v>1</v>
      </c>
      <c r="U26" s="18">
        <v>2000</v>
      </c>
      <c r="V26" s="21">
        <f t="shared" si="5"/>
        <v>52688</v>
      </c>
    </row>
    <row r="27" spans="1:22" ht="15.75" hidden="1" x14ac:dyDescent="0.25">
      <c r="A27" s="16">
        <v>42</v>
      </c>
      <c r="B27" s="16">
        <v>5</v>
      </c>
      <c r="C27" s="16">
        <v>844.8</v>
      </c>
      <c r="D27" s="17">
        <v>12</v>
      </c>
      <c r="E27" s="18">
        <f t="shared" si="0"/>
        <v>50688</v>
      </c>
      <c r="F27" s="19">
        <v>1</v>
      </c>
      <c r="G27" s="16">
        <v>1786</v>
      </c>
      <c r="H27" s="17">
        <v>12</v>
      </c>
      <c r="I27" s="18">
        <f t="shared" si="1"/>
        <v>21432</v>
      </c>
      <c r="J27" s="19">
        <v>0</v>
      </c>
      <c r="K27" s="16">
        <v>0</v>
      </c>
      <c r="L27" s="16">
        <v>12</v>
      </c>
      <c r="M27" s="18">
        <f t="shared" si="2"/>
        <v>0</v>
      </c>
      <c r="N27" s="16">
        <v>0</v>
      </c>
      <c r="O27" s="16">
        <v>0</v>
      </c>
      <c r="P27" s="16">
        <v>1</v>
      </c>
      <c r="Q27" s="18">
        <f t="shared" si="3"/>
        <v>0</v>
      </c>
      <c r="R27" s="16">
        <f t="shared" si="4"/>
        <v>200</v>
      </c>
      <c r="S27" s="16">
        <v>35</v>
      </c>
      <c r="T27" s="16">
        <v>1</v>
      </c>
      <c r="U27" s="18">
        <v>7000</v>
      </c>
      <c r="V27" s="21">
        <f t="shared" si="5"/>
        <v>79120</v>
      </c>
    </row>
    <row r="28" spans="1:22" ht="15.75" hidden="1" x14ac:dyDescent="0.25">
      <c r="A28" s="16">
        <v>43</v>
      </c>
      <c r="B28" s="16">
        <v>3</v>
      </c>
      <c r="C28" s="16">
        <v>844.8</v>
      </c>
      <c r="D28" s="17">
        <v>12</v>
      </c>
      <c r="E28" s="18">
        <f t="shared" si="0"/>
        <v>30413</v>
      </c>
      <c r="F28" s="19">
        <v>0</v>
      </c>
      <c r="G28" s="16">
        <v>0</v>
      </c>
      <c r="H28" s="17">
        <v>12</v>
      </c>
      <c r="I28" s="18">
        <f t="shared" si="1"/>
        <v>0</v>
      </c>
      <c r="J28" s="19">
        <v>0</v>
      </c>
      <c r="K28" s="16">
        <v>0</v>
      </c>
      <c r="L28" s="16">
        <v>12</v>
      </c>
      <c r="M28" s="18">
        <f t="shared" si="2"/>
        <v>0</v>
      </c>
      <c r="N28" s="16">
        <v>0</v>
      </c>
      <c r="O28" s="16">
        <v>0</v>
      </c>
      <c r="P28" s="16">
        <v>1</v>
      </c>
      <c r="Q28" s="18">
        <f t="shared" si="3"/>
        <v>0</v>
      </c>
      <c r="R28" s="16">
        <f t="shared" si="4"/>
        <v>100</v>
      </c>
      <c r="S28" s="16">
        <v>35</v>
      </c>
      <c r="T28" s="16">
        <v>1</v>
      </c>
      <c r="U28" s="18">
        <v>3500</v>
      </c>
      <c r="V28" s="21">
        <f t="shared" si="5"/>
        <v>33913</v>
      </c>
    </row>
    <row r="29" spans="1:22" ht="15.75" hidden="1" x14ac:dyDescent="0.25">
      <c r="A29" s="16">
        <v>44</v>
      </c>
      <c r="B29" s="16">
        <v>3</v>
      </c>
      <c r="C29" s="16">
        <v>844.8</v>
      </c>
      <c r="D29" s="17">
        <v>12</v>
      </c>
      <c r="E29" s="18">
        <f t="shared" si="0"/>
        <v>30413</v>
      </c>
      <c r="F29" s="19">
        <v>0</v>
      </c>
      <c r="G29" s="16">
        <v>0</v>
      </c>
      <c r="H29" s="17">
        <v>12</v>
      </c>
      <c r="I29" s="18">
        <f t="shared" si="1"/>
        <v>0</v>
      </c>
      <c r="J29" s="19">
        <v>0</v>
      </c>
      <c r="K29" s="16">
        <v>0</v>
      </c>
      <c r="L29" s="16">
        <v>12</v>
      </c>
      <c r="M29" s="18">
        <f t="shared" si="2"/>
        <v>0</v>
      </c>
      <c r="N29" s="16">
        <v>0</v>
      </c>
      <c r="O29" s="16">
        <v>0</v>
      </c>
      <c r="P29" s="16">
        <v>1</v>
      </c>
      <c r="Q29" s="18">
        <f t="shared" si="3"/>
        <v>0</v>
      </c>
      <c r="R29" s="16">
        <f t="shared" si="4"/>
        <v>114</v>
      </c>
      <c r="S29" s="16">
        <v>35</v>
      </c>
      <c r="T29" s="16">
        <v>1</v>
      </c>
      <c r="U29" s="18">
        <v>4000</v>
      </c>
      <c r="V29" s="21">
        <f t="shared" si="5"/>
        <v>34413</v>
      </c>
    </row>
    <row r="30" spans="1:22" ht="15.75" hidden="1" x14ac:dyDescent="0.25">
      <c r="A30" s="16">
        <v>45</v>
      </c>
      <c r="B30" s="16">
        <v>4</v>
      </c>
      <c r="C30" s="16">
        <v>844.8</v>
      </c>
      <c r="D30" s="17">
        <v>12</v>
      </c>
      <c r="E30" s="18">
        <f t="shared" si="0"/>
        <v>40550</v>
      </c>
      <c r="F30" s="19">
        <v>1</v>
      </c>
      <c r="G30" s="16">
        <v>3600</v>
      </c>
      <c r="H30" s="17">
        <v>12</v>
      </c>
      <c r="I30" s="18">
        <f t="shared" si="1"/>
        <v>43200</v>
      </c>
      <c r="J30" s="19">
        <v>0</v>
      </c>
      <c r="K30" s="16">
        <v>0</v>
      </c>
      <c r="L30" s="16">
        <v>12</v>
      </c>
      <c r="M30" s="18">
        <f t="shared" si="2"/>
        <v>0</v>
      </c>
      <c r="N30" s="16">
        <v>0</v>
      </c>
      <c r="O30" s="16">
        <v>0</v>
      </c>
      <c r="P30" s="16">
        <v>1</v>
      </c>
      <c r="Q30" s="18">
        <f t="shared" si="3"/>
        <v>0</v>
      </c>
      <c r="R30" s="16">
        <f t="shared" si="4"/>
        <v>180</v>
      </c>
      <c r="S30" s="16">
        <v>35</v>
      </c>
      <c r="T30" s="16">
        <v>1</v>
      </c>
      <c r="U30" s="18">
        <f>7000-690</f>
        <v>6310</v>
      </c>
      <c r="V30" s="21">
        <f t="shared" si="5"/>
        <v>90060</v>
      </c>
    </row>
    <row r="31" spans="1:22" ht="15.75" hidden="1" x14ac:dyDescent="0.25">
      <c r="A31" s="16">
        <v>49</v>
      </c>
      <c r="B31" s="16">
        <v>8</v>
      </c>
      <c r="C31" s="16">
        <v>844.8</v>
      </c>
      <c r="D31" s="17">
        <v>12</v>
      </c>
      <c r="E31" s="18">
        <f t="shared" si="0"/>
        <v>81101</v>
      </c>
      <c r="F31" s="19">
        <v>2</v>
      </c>
      <c r="G31" s="16">
        <v>1740</v>
      </c>
      <c r="H31" s="17">
        <v>12</v>
      </c>
      <c r="I31" s="18">
        <f t="shared" si="1"/>
        <v>41760</v>
      </c>
      <c r="J31" s="19">
        <v>0</v>
      </c>
      <c r="K31" s="16">
        <v>0</v>
      </c>
      <c r="L31" s="16">
        <v>12</v>
      </c>
      <c r="M31" s="18">
        <f t="shared" si="2"/>
        <v>0</v>
      </c>
      <c r="N31" s="16">
        <v>0</v>
      </c>
      <c r="O31" s="16">
        <v>0</v>
      </c>
      <c r="P31" s="16">
        <v>1</v>
      </c>
      <c r="Q31" s="18">
        <f t="shared" si="3"/>
        <v>0</v>
      </c>
      <c r="R31" s="16">
        <f t="shared" si="4"/>
        <v>17</v>
      </c>
      <c r="S31" s="16">
        <v>35</v>
      </c>
      <c r="T31" s="16">
        <v>1</v>
      </c>
      <c r="U31" s="18">
        <v>600</v>
      </c>
      <c r="V31" s="21">
        <f t="shared" si="5"/>
        <v>123461</v>
      </c>
    </row>
    <row r="32" spans="1:22" ht="15.75" hidden="1" x14ac:dyDescent="0.25">
      <c r="A32" s="16">
        <v>50</v>
      </c>
      <c r="B32" s="16">
        <v>4</v>
      </c>
      <c r="C32" s="16">
        <v>844.8</v>
      </c>
      <c r="D32" s="17">
        <v>12</v>
      </c>
      <c r="E32" s="18">
        <f t="shared" si="0"/>
        <v>40550</v>
      </c>
      <c r="F32" s="19">
        <v>0</v>
      </c>
      <c r="G32" s="16">
        <v>0</v>
      </c>
      <c r="H32" s="17">
        <v>12</v>
      </c>
      <c r="I32" s="18">
        <f t="shared" si="1"/>
        <v>0</v>
      </c>
      <c r="J32" s="19">
        <v>0</v>
      </c>
      <c r="K32" s="16">
        <v>0</v>
      </c>
      <c r="L32" s="16">
        <v>12</v>
      </c>
      <c r="M32" s="18">
        <f t="shared" si="2"/>
        <v>0</v>
      </c>
      <c r="N32" s="16">
        <v>0</v>
      </c>
      <c r="O32" s="16">
        <v>0</v>
      </c>
      <c r="P32" s="16">
        <v>1</v>
      </c>
      <c r="Q32" s="18">
        <f t="shared" si="3"/>
        <v>0</v>
      </c>
      <c r="R32" s="16">
        <f t="shared" si="4"/>
        <v>100</v>
      </c>
      <c r="S32" s="16">
        <v>35</v>
      </c>
      <c r="T32" s="16">
        <v>1</v>
      </c>
      <c r="U32" s="18">
        <v>3500</v>
      </c>
      <c r="V32" s="21">
        <f t="shared" si="5"/>
        <v>44050</v>
      </c>
    </row>
    <row r="33" spans="1:22" ht="15.75" hidden="1" x14ac:dyDescent="0.25">
      <c r="A33" s="16">
        <v>53</v>
      </c>
      <c r="B33" s="16">
        <v>6</v>
      </c>
      <c r="C33" s="16">
        <v>844.8</v>
      </c>
      <c r="D33" s="17">
        <v>12</v>
      </c>
      <c r="E33" s="18">
        <f t="shared" si="0"/>
        <v>60826</v>
      </c>
      <c r="F33" s="19">
        <v>1</v>
      </c>
      <c r="G33" s="16">
        <v>2025</v>
      </c>
      <c r="H33" s="17">
        <v>12</v>
      </c>
      <c r="I33" s="18">
        <f t="shared" si="1"/>
        <v>24300</v>
      </c>
      <c r="J33" s="19">
        <v>0</v>
      </c>
      <c r="K33" s="16">
        <v>0</v>
      </c>
      <c r="L33" s="16">
        <v>12</v>
      </c>
      <c r="M33" s="18">
        <f t="shared" si="2"/>
        <v>0</v>
      </c>
      <c r="N33" s="16">
        <v>0</v>
      </c>
      <c r="O33" s="16">
        <v>0</v>
      </c>
      <c r="P33" s="16">
        <v>1</v>
      </c>
      <c r="Q33" s="18">
        <f t="shared" si="3"/>
        <v>0</v>
      </c>
      <c r="R33" s="16">
        <f t="shared" si="4"/>
        <v>171</v>
      </c>
      <c r="S33" s="16">
        <v>35</v>
      </c>
      <c r="T33" s="16">
        <v>1</v>
      </c>
      <c r="U33" s="18">
        <v>6000</v>
      </c>
      <c r="V33" s="21">
        <f t="shared" si="5"/>
        <v>91126</v>
      </c>
    </row>
    <row r="34" spans="1:22" ht="15.75" hidden="1" x14ac:dyDescent="0.25">
      <c r="A34" s="16">
        <v>56</v>
      </c>
      <c r="B34" s="16">
        <v>5</v>
      </c>
      <c r="C34" s="16">
        <v>844.8</v>
      </c>
      <c r="D34" s="17">
        <v>12</v>
      </c>
      <c r="E34" s="18">
        <f t="shared" si="0"/>
        <v>50688</v>
      </c>
      <c r="F34" s="19">
        <v>0</v>
      </c>
      <c r="G34" s="16">
        <v>0</v>
      </c>
      <c r="H34" s="17">
        <v>12</v>
      </c>
      <c r="I34" s="18">
        <f t="shared" si="1"/>
        <v>0</v>
      </c>
      <c r="J34" s="19">
        <v>0</v>
      </c>
      <c r="K34" s="16">
        <v>0</v>
      </c>
      <c r="L34" s="16">
        <v>12</v>
      </c>
      <c r="M34" s="18">
        <f t="shared" si="2"/>
        <v>0</v>
      </c>
      <c r="N34" s="16">
        <v>0</v>
      </c>
      <c r="O34" s="16">
        <v>0</v>
      </c>
      <c r="P34" s="16">
        <v>1</v>
      </c>
      <c r="Q34" s="18">
        <f t="shared" si="3"/>
        <v>0</v>
      </c>
      <c r="R34" s="16">
        <f t="shared" si="4"/>
        <v>114</v>
      </c>
      <c r="S34" s="16">
        <v>35</v>
      </c>
      <c r="T34" s="16">
        <v>1</v>
      </c>
      <c r="U34" s="18">
        <v>4000</v>
      </c>
      <c r="V34" s="21">
        <f t="shared" si="5"/>
        <v>54688</v>
      </c>
    </row>
    <row r="35" spans="1:22" ht="15.75" hidden="1" x14ac:dyDescent="0.25">
      <c r="A35" s="16">
        <v>57</v>
      </c>
      <c r="B35" s="16">
        <v>3</v>
      </c>
      <c r="C35" s="16">
        <v>844.8</v>
      </c>
      <c r="D35" s="17">
        <v>12</v>
      </c>
      <c r="E35" s="18">
        <f t="shared" si="0"/>
        <v>30413</v>
      </c>
      <c r="F35" s="19">
        <v>0</v>
      </c>
      <c r="G35" s="16">
        <v>0</v>
      </c>
      <c r="H35" s="17">
        <v>12</v>
      </c>
      <c r="I35" s="18">
        <f t="shared" si="1"/>
        <v>0</v>
      </c>
      <c r="J35" s="19">
        <v>0</v>
      </c>
      <c r="K35" s="16">
        <v>0</v>
      </c>
      <c r="L35" s="16">
        <v>12</v>
      </c>
      <c r="M35" s="18">
        <f t="shared" si="2"/>
        <v>0</v>
      </c>
      <c r="N35" s="16">
        <v>0</v>
      </c>
      <c r="O35" s="16">
        <v>0</v>
      </c>
      <c r="P35" s="16">
        <v>1</v>
      </c>
      <c r="Q35" s="18">
        <f t="shared" si="3"/>
        <v>0</v>
      </c>
      <c r="R35" s="16">
        <f t="shared" si="4"/>
        <v>91</v>
      </c>
      <c r="S35" s="16">
        <v>35</v>
      </c>
      <c r="T35" s="16">
        <v>1</v>
      </c>
      <c r="U35" s="18">
        <v>3200</v>
      </c>
      <c r="V35" s="21">
        <f t="shared" si="5"/>
        <v>33613</v>
      </c>
    </row>
    <row r="36" spans="1:22" ht="15.75" hidden="1" x14ac:dyDescent="0.25">
      <c r="A36" s="16">
        <v>58</v>
      </c>
      <c r="B36" s="16">
        <v>5</v>
      </c>
      <c r="C36" s="16">
        <v>844.8</v>
      </c>
      <c r="D36" s="17">
        <v>12</v>
      </c>
      <c r="E36" s="18">
        <f t="shared" si="0"/>
        <v>50688</v>
      </c>
      <c r="F36" s="19">
        <v>0</v>
      </c>
      <c r="G36" s="16">
        <v>0</v>
      </c>
      <c r="H36" s="17">
        <v>12</v>
      </c>
      <c r="I36" s="18">
        <f t="shared" si="1"/>
        <v>0</v>
      </c>
      <c r="J36" s="19">
        <v>0</v>
      </c>
      <c r="K36" s="16">
        <v>0</v>
      </c>
      <c r="L36" s="16">
        <v>12</v>
      </c>
      <c r="M36" s="18">
        <f t="shared" si="2"/>
        <v>0</v>
      </c>
      <c r="N36" s="16">
        <v>0</v>
      </c>
      <c r="O36" s="16">
        <v>0</v>
      </c>
      <c r="P36" s="16">
        <v>1</v>
      </c>
      <c r="Q36" s="18">
        <f t="shared" si="3"/>
        <v>0</v>
      </c>
      <c r="R36" s="16">
        <f t="shared" si="4"/>
        <v>29</v>
      </c>
      <c r="S36" s="16">
        <v>35</v>
      </c>
      <c r="T36" s="16">
        <v>1</v>
      </c>
      <c r="U36" s="18">
        <v>1000</v>
      </c>
      <c r="V36" s="21">
        <f t="shared" si="5"/>
        <v>51688</v>
      </c>
    </row>
    <row r="37" spans="1:22" ht="15.75" hidden="1" x14ac:dyDescent="0.25">
      <c r="A37" s="16" t="s">
        <v>110</v>
      </c>
      <c r="B37" s="16">
        <v>4</v>
      </c>
      <c r="C37" s="16">
        <v>844.8</v>
      </c>
      <c r="D37" s="17">
        <v>12</v>
      </c>
      <c r="E37" s="18">
        <f t="shared" si="0"/>
        <v>40550</v>
      </c>
      <c r="F37" s="19">
        <v>0</v>
      </c>
      <c r="G37" s="16">
        <v>0</v>
      </c>
      <c r="H37" s="17">
        <v>12</v>
      </c>
      <c r="I37" s="18">
        <f t="shared" si="1"/>
        <v>0</v>
      </c>
      <c r="J37" s="19">
        <v>0</v>
      </c>
      <c r="K37" s="16">
        <v>0</v>
      </c>
      <c r="L37" s="16">
        <v>12</v>
      </c>
      <c r="M37" s="18">
        <f t="shared" si="2"/>
        <v>0</v>
      </c>
      <c r="N37" s="16">
        <v>0</v>
      </c>
      <c r="O37" s="16">
        <v>0</v>
      </c>
      <c r="P37" s="16">
        <v>1</v>
      </c>
      <c r="Q37" s="18">
        <f t="shared" si="3"/>
        <v>0</v>
      </c>
      <c r="R37" s="16">
        <f t="shared" si="4"/>
        <v>143</v>
      </c>
      <c r="S37" s="16">
        <v>35</v>
      </c>
      <c r="T37" s="16">
        <v>1</v>
      </c>
      <c r="U37" s="18">
        <v>5000</v>
      </c>
      <c r="V37" s="21">
        <f t="shared" si="5"/>
        <v>45550</v>
      </c>
    </row>
    <row r="38" spans="1:22" ht="15.75" hidden="1" x14ac:dyDescent="0.25">
      <c r="A38" s="16" t="s">
        <v>111</v>
      </c>
      <c r="B38" s="16">
        <v>4</v>
      </c>
      <c r="C38" s="16">
        <v>844.8</v>
      </c>
      <c r="D38" s="17">
        <v>12</v>
      </c>
      <c r="E38" s="18">
        <f t="shared" si="0"/>
        <v>40550</v>
      </c>
      <c r="F38" s="19">
        <v>0</v>
      </c>
      <c r="G38" s="16">
        <v>0</v>
      </c>
      <c r="H38" s="17">
        <v>12</v>
      </c>
      <c r="I38" s="18">
        <f t="shared" si="1"/>
        <v>0</v>
      </c>
      <c r="J38" s="19">
        <v>0</v>
      </c>
      <c r="K38" s="16">
        <v>0</v>
      </c>
      <c r="L38" s="16">
        <v>12</v>
      </c>
      <c r="M38" s="18">
        <f t="shared" si="2"/>
        <v>0</v>
      </c>
      <c r="N38" s="16">
        <v>0</v>
      </c>
      <c r="O38" s="16">
        <v>0</v>
      </c>
      <c r="P38" s="16">
        <v>1</v>
      </c>
      <c r="Q38" s="18">
        <f t="shared" si="3"/>
        <v>0</v>
      </c>
      <c r="R38" s="16">
        <f t="shared" si="4"/>
        <v>86</v>
      </c>
      <c r="S38" s="16">
        <v>35</v>
      </c>
      <c r="T38" s="16">
        <v>1</v>
      </c>
      <c r="U38" s="18">
        <v>3000</v>
      </c>
      <c r="V38" s="21">
        <f t="shared" si="5"/>
        <v>43550</v>
      </c>
    </row>
    <row r="39" spans="1:22" ht="15.75" hidden="1" x14ac:dyDescent="0.25">
      <c r="A39" s="16" t="s">
        <v>112</v>
      </c>
      <c r="B39" s="16">
        <v>5</v>
      </c>
      <c r="C39" s="16">
        <v>844.8</v>
      </c>
      <c r="D39" s="17">
        <v>12</v>
      </c>
      <c r="E39" s="18">
        <f t="shared" si="0"/>
        <v>50688</v>
      </c>
      <c r="F39" s="19">
        <v>0</v>
      </c>
      <c r="G39" s="16">
        <v>0</v>
      </c>
      <c r="H39" s="17">
        <v>12</v>
      </c>
      <c r="I39" s="18">
        <f t="shared" si="1"/>
        <v>0</v>
      </c>
      <c r="J39" s="19">
        <v>0</v>
      </c>
      <c r="K39" s="16">
        <v>0</v>
      </c>
      <c r="L39" s="16">
        <v>12</v>
      </c>
      <c r="M39" s="18">
        <f t="shared" si="2"/>
        <v>0</v>
      </c>
      <c r="N39" s="16">
        <v>0</v>
      </c>
      <c r="O39" s="16">
        <v>0</v>
      </c>
      <c r="P39" s="16">
        <v>1</v>
      </c>
      <c r="Q39" s="18">
        <f t="shared" si="3"/>
        <v>0</v>
      </c>
      <c r="R39" s="16">
        <f t="shared" si="4"/>
        <v>171</v>
      </c>
      <c r="S39" s="16">
        <v>35</v>
      </c>
      <c r="T39" s="16">
        <v>1</v>
      </c>
      <c r="U39" s="18">
        <v>6000</v>
      </c>
      <c r="V39" s="21">
        <f t="shared" si="5"/>
        <v>56688</v>
      </c>
    </row>
    <row r="40" spans="1:22" ht="15.75" hidden="1" x14ac:dyDescent="0.25">
      <c r="A40" s="16" t="s">
        <v>113</v>
      </c>
      <c r="B40" s="16">
        <v>4</v>
      </c>
      <c r="C40" s="16">
        <v>844.8</v>
      </c>
      <c r="D40" s="17">
        <v>12</v>
      </c>
      <c r="E40" s="18">
        <f t="shared" si="0"/>
        <v>40550</v>
      </c>
      <c r="F40" s="19">
        <v>1</v>
      </c>
      <c r="G40" s="16">
        <v>2000</v>
      </c>
      <c r="H40" s="17">
        <v>12</v>
      </c>
      <c r="I40" s="18">
        <f t="shared" si="1"/>
        <v>24000</v>
      </c>
      <c r="J40" s="19">
        <v>0</v>
      </c>
      <c r="K40" s="16">
        <v>0</v>
      </c>
      <c r="L40" s="16">
        <v>12</v>
      </c>
      <c r="M40" s="18">
        <f t="shared" si="2"/>
        <v>0</v>
      </c>
      <c r="N40" s="16">
        <v>0</v>
      </c>
      <c r="O40" s="16">
        <v>0</v>
      </c>
      <c r="P40" s="16">
        <v>1</v>
      </c>
      <c r="Q40" s="18">
        <f t="shared" si="3"/>
        <v>0</v>
      </c>
      <c r="R40" s="16">
        <f t="shared" si="4"/>
        <v>107</v>
      </c>
      <c r="S40" s="16">
        <v>35</v>
      </c>
      <c r="T40" s="16">
        <v>1</v>
      </c>
      <c r="U40" s="18">
        <v>3750</v>
      </c>
      <c r="V40" s="21">
        <f t="shared" si="5"/>
        <v>68300</v>
      </c>
    </row>
    <row r="41" spans="1:22" ht="15.75" hidden="1" x14ac:dyDescent="0.25">
      <c r="A41" s="16" t="s">
        <v>114</v>
      </c>
      <c r="B41" s="16">
        <v>5</v>
      </c>
      <c r="C41" s="16">
        <v>844.8</v>
      </c>
      <c r="D41" s="17">
        <v>12</v>
      </c>
      <c r="E41" s="18">
        <f t="shared" si="0"/>
        <v>50688</v>
      </c>
      <c r="F41" s="19">
        <v>0</v>
      </c>
      <c r="G41" s="16">
        <v>0</v>
      </c>
      <c r="H41" s="17">
        <v>12</v>
      </c>
      <c r="I41" s="18">
        <f t="shared" si="1"/>
        <v>0</v>
      </c>
      <c r="J41" s="19">
        <v>0</v>
      </c>
      <c r="K41" s="16">
        <v>0</v>
      </c>
      <c r="L41" s="16">
        <v>12</v>
      </c>
      <c r="M41" s="18">
        <f t="shared" si="2"/>
        <v>0</v>
      </c>
      <c r="N41" s="16">
        <v>0</v>
      </c>
      <c r="O41" s="16">
        <v>0</v>
      </c>
      <c r="P41" s="16">
        <v>1</v>
      </c>
      <c r="Q41" s="18">
        <f t="shared" si="3"/>
        <v>0</v>
      </c>
      <c r="R41" s="16">
        <f t="shared" si="4"/>
        <v>91</v>
      </c>
      <c r="S41" s="16">
        <v>35</v>
      </c>
      <c r="T41" s="16">
        <v>1</v>
      </c>
      <c r="U41" s="18">
        <v>3200</v>
      </c>
      <c r="V41" s="21">
        <f t="shared" si="5"/>
        <v>53888</v>
      </c>
    </row>
    <row r="42" spans="1:22" ht="15.75" hidden="1" x14ac:dyDescent="0.25">
      <c r="A42" s="16" t="s">
        <v>115</v>
      </c>
      <c r="B42" s="16">
        <v>8</v>
      </c>
      <c r="C42" s="16">
        <v>844.8</v>
      </c>
      <c r="D42" s="17">
        <v>12</v>
      </c>
      <c r="E42" s="18">
        <f t="shared" si="0"/>
        <v>81101</v>
      </c>
      <c r="F42" s="19">
        <v>0</v>
      </c>
      <c r="G42" s="16">
        <v>0</v>
      </c>
      <c r="H42" s="17">
        <v>12</v>
      </c>
      <c r="I42" s="18">
        <f t="shared" si="1"/>
        <v>0</v>
      </c>
      <c r="J42" s="19">
        <v>0</v>
      </c>
      <c r="K42" s="16">
        <v>0</v>
      </c>
      <c r="L42" s="16">
        <v>12</v>
      </c>
      <c r="M42" s="18">
        <f t="shared" si="2"/>
        <v>0</v>
      </c>
      <c r="N42" s="16">
        <v>0</v>
      </c>
      <c r="O42" s="16">
        <v>0</v>
      </c>
      <c r="P42" s="16">
        <v>1</v>
      </c>
      <c r="Q42" s="18">
        <f t="shared" si="3"/>
        <v>0</v>
      </c>
      <c r="R42" s="16">
        <f t="shared" si="4"/>
        <v>171</v>
      </c>
      <c r="S42" s="16">
        <v>35</v>
      </c>
      <c r="T42" s="16">
        <v>1</v>
      </c>
      <c r="U42" s="18">
        <v>6000</v>
      </c>
      <c r="V42" s="21">
        <f t="shared" si="5"/>
        <v>87101</v>
      </c>
    </row>
    <row r="43" spans="1:22" ht="15.75" hidden="1" x14ac:dyDescent="0.25">
      <c r="A43" s="16" t="s">
        <v>116</v>
      </c>
      <c r="B43" s="16">
        <v>5</v>
      </c>
      <c r="C43" s="16">
        <v>844.8</v>
      </c>
      <c r="D43" s="17">
        <v>12</v>
      </c>
      <c r="E43" s="18">
        <f t="shared" si="0"/>
        <v>50688</v>
      </c>
      <c r="F43" s="19">
        <v>0</v>
      </c>
      <c r="G43" s="16">
        <v>0</v>
      </c>
      <c r="H43" s="17">
        <v>12</v>
      </c>
      <c r="I43" s="18">
        <f t="shared" si="1"/>
        <v>0</v>
      </c>
      <c r="J43" s="19">
        <v>0</v>
      </c>
      <c r="K43" s="16">
        <v>0</v>
      </c>
      <c r="L43" s="16">
        <v>12</v>
      </c>
      <c r="M43" s="18">
        <f t="shared" si="2"/>
        <v>0</v>
      </c>
      <c r="N43" s="16">
        <v>0</v>
      </c>
      <c r="O43" s="16">
        <v>0</v>
      </c>
      <c r="P43" s="16">
        <v>1</v>
      </c>
      <c r="Q43" s="18">
        <f t="shared" si="3"/>
        <v>0</v>
      </c>
      <c r="R43" s="16">
        <f t="shared" si="4"/>
        <v>86</v>
      </c>
      <c r="S43" s="16">
        <v>35</v>
      </c>
      <c r="T43" s="16">
        <v>1</v>
      </c>
      <c r="U43" s="18">
        <v>3000</v>
      </c>
      <c r="V43" s="21">
        <f t="shared" si="5"/>
        <v>53688</v>
      </c>
    </row>
    <row r="44" spans="1:22" ht="15.75" hidden="1" x14ac:dyDescent="0.25">
      <c r="A44" s="16" t="s">
        <v>117</v>
      </c>
      <c r="B44" s="16">
        <v>4</v>
      </c>
      <c r="C44" s="16">
        <v>844.8</v>
      </c>
      <c r="D44" s="17">
        <v>12</v>
      </c>
      <c r="E44" s="18">
        <f t="shared" si="0"/>
        <v>40550</v>
      </c>
      <c r="F44" s="19">
        <v>1</v>
      </c>
      <c r="G44" s="16">
        <v>4640</v>
      </c>
      <c r="H44" s="17">
        <v>12</v>
      </c>
      <c r="I44" s="18">
        <f t="shared" si="1"/>
        <v>55680</v>
      </c>
      <c r="J44" s="19">
        <v>0</v>
      </c>
      <c r="K44" s="16">
        <v>0</v>
      </c>
      <c r="L44" s="16">
        <v>12</v>
      </c>
      <c r="M44" s="18">
        <f t="shared" si="2"/>
        <v>0</v>
      </c>
      <c r="N44" s="16">
        <v>0</v>
      </c>
      <c r="O44" s="16">
        <v>0</v>
      </c>
      <c r="P44" s="16">
        <v>1</v>
      </c>
      <c r="Q44" s="18">
        <f t="shared" si="3"/>
        <v>0</v>
      </c>
      <c r="R44" s="16">
        <f t="shared" si="4"/>
        <v>114</v>
      </c>
      <c r="S44" s="16">
        <v>35</v>
      </c>
      <c r="T44" s="16">
        <v>1</v>
      </c>
      <c r="U44" s="18">
        <v>4000</v>
      </c>
      <c r="V44" s="21">
        <f t="shared" si="5"/>
        <v>100230</v>
      </c>
    </row>
    <row r="45" spans="1:22" ht="15.75" hidden="1" x14ac:dyDescent="0.25">
      <c r="A45" s="16" t="s">
        <v>118</v>
      </c>
      <c r="B45" s="16">
        <v>5</v>
      </c>
      <c r="C45" s="16">
        <v>844.8</v>
      </c>
      <c r="D45" s="17">
        <v>12</v>
      </c>
      <c r="E45" s="18">
        <f t="shared" si="0"/>
        <v>50688</v>
      </c>
      <c r="F45" s="19">
        <v>0</v>
      </c>
      <c r="G45" s="16">
        <v>0</v>
      </c>
      <c r="H45" s="17">
        <v>12</v>
      </c>
      <c r="I45" s="18">
        <f t="shared" si="1"/>
        <v>0</v>
      </c>
      <c r="J45" s="19">
        <v>0</v>
      </c>
      <c r="K45" s="16">
        <v>0</v>
      </c>
      <c r="L45" s="16">
        <v>12</v>
      </c>
      <c r="M45" s="18">
        <f t="shared" si="2"/>
        <v>0</v>
      </c>
      <c r="N45" s="16">
        <v>0</v>
      </c>
      <c r="O45" s="16">
        <v>0</v>
      </c>
      <c r="P45" s="16">
        <v>1</v>
      </c>
      <c r="Q45" s="18">
        <f t="shared" si="3"/>
        <v>0</v>
      </c>
      <c r="R45" s="16">
        <f t="shared" si="4"/>
        <v>143</v>
      </c>
      <c r="S45" s="16">
        <v>35</v>
      </c>
      <c r="T45" s="16">
        <v>1</v>
      </c>
      <c r="U45" s="18">
        <v>5000</v>
      </c>
      <c r="V45" s="21">
        <f t="shared" si="5"/>
        <v>55688</v>
      </c>
    </row>
    <row r="46" spans="1:22" ht="15.75" hidden="1" x14ac:dyDescent="0.25">
      <c r="A46" s="16" t="s">
        <v>0</v>
      </c>
      <c r="B46" s="16">
        <v>4</v>
      </c>
      <c r="C46" s="16">
        <v>844.8</v>
      </c>
      <c r="D46" s="17">
        <v>12</v>
      </c>
      <c r="E46" s="18">
        <f t="shared" si="0"/>
        <v>40550</v>
      </c>
      <c r="F46" s="19">
        <v>0</v>
      </c>
      <c r="G46" s="16">
        <v>0</v>
      </c>
      <c r="H46" s="17">
        <v>12</v>
      </c>
      <c r="I46" s="18">
        <f t="shared" si="1"/>
        <v>0</v>
      </c>
      <c r="J46" s="19">
        <v>0</v>
      </c>
      <c r="K46" s="16">
        <v>0</v>
      </c>
      <c r="L46" s="16">
        <v>12</v>
      </c>
      <c r="M46" s="18">
        <f t="shared" si="2"/>
        <v>0</v>
      </c>
      <c r="N46" s="16">
        <v>0</v>
      </c>
      <c r="O46" s="16">
        <v>0</v>
      </c>
      <c r="P46" s="16">
        <v>1</v>
      </c>
      <c r="Q46" s="18">
        <f t="shared" si="3"/>
        <v>0</v>
      </c>
      <c r="R46" s="16">
        <f t="shared" si="4"/>
        <v>143</v>
      </c>
      <c r="S46" s="16">
        <v>35</v>
      </c>
      <c r="T46" s="16">
        <v>1</v>
      </c>
      <c r="U46" s="18">
        <v>5000</v>
      </c>
      <c r="V46" s="21">
        <f t="shared" si="5"/>
        <v>45550</v>
      </c>
    </row>
    <row r="47" spans="1:22" ht="15.75" hidden="1" x14ac:dyDescent="0.25">
      <c r="A47" s="16" t="s">
        <v>119</v>
      </c>
      <c r="B47" s="16">
        <v>8</v>
      </c>
      <c r="C47" s="16">
        <v>844.8</v>
      </c>
      <c r="D47" s="17">
        <v>12</v>
      </c>
      <c r="E47" s="18">
        <f t="shared" si="0"/>
        <v>81101</v>
      </c>
      <c r="F47" s="19">
        <v>0</v>
      </c>
      <c r="G47" s="16">
        <v>0</v>
      </c>
      <c r="H47" s="17">
        <v>12</v>
      </c>
      <c r="I47" s="18">
        <f t="shared" si="1"/>
        <v>0</v>
      </c>
      <c r="J47" s="19">
        <v>0</v>
      </c>
      <c r="K47" s="16">
        <v>0</v>
      </c>
      <c r="L47" s="16">
        <v>12</v>
      </c>
      <c r="M47" s="18">
        <f t="shared" si="2"/>
        <v>0</v>
      </c>
      <c r="N47" s="16">
        <v>0</v>
      </c>
      <c r="O47" s="16">
        <v>0</v>
      </c>
      <c r="P47" s="16">
        <v>1</v>
      </c>
      <c r="Q47" s="18">
        <f t="shared" si="3"/>
        <v>0</v>
      </c>
      <c r="R47" s="16">
        <f t="shared" si="4"/>
        <v>114</v>
      </c>
      <c r="S47" s="16">
        <v>35</v>
      </c>
      <c r="T47" s="16">
        <v>1</v>
      </c>
      <c r="U47" s="18">
        <v>4000</v>
      </c>
      <c r="V47" s="21">
        <f t="shared" si="5"/>
        <v>85101</v>
      </c>
    </row>
    <row r="48" spans="1:22" ht="15.75" hidden="1" x14ac:dyDescent="0.25">
      <c r="A48" s="16" t="s">
        <v>100</v>
      </c>
      <c r="B48" s="16">
        <v>3</v>
      </c>
      <c r="C48" s="16">
        <v>844.8</v>
      </c>
      <c r="D48" s="17">
        <v>12</v>
      </c>
      <c r="E48" s="18">
        <f t="shared" si="0"/>
        <v>30413</v>
      </c>
      <c r="F48" s="19">
        <v>0</v>
      </c>
      <c r="G48" s="16">
        <v>0</v>
      </c>
      <c r="H48" s="17">
        <v>12</v>
      </c>
      <c r="I48" s="18">
        <f t="shared" si="1"/>
        <v>0</v>
      </c>
      <c r="J48" s="19">
        <v>0</v>
      </c>
      <c r="K48" s="16">
        <v>0</v>
      </c>
      <c r="L48" s="16">
        <v>12</v>
      </c>
      <c r="M48" s="18">
        <f t="shared" si="2"/>
        <v>0</v>
      </c>
      <c r="N48" s="16">
        <v>0</v>
      </c>
      <c r="O48" s="16">
        <v>0</v>
      </c>
      <c r="P48" s="16">
        <v>1</v>
      </c>
      <c r="Q48" s="18">
        <f t="shared" si="3"/>
        <v>0</v>
      </c>
      <c r="R48" s="16">
        <f t="shared" si="4"/>
        <v>171</v>
      </c>
      <c r="S48" s="16">
        <v>35</v>
      </c>
      <c r="T48" s="16">
        <v>1</v>
      </c>
      <c r="U48" s="18">
        <f>6000</f>
        <v>6000</v>
      </c>
      <c r="V48" s="21">
        <f t="shared" si="5"/>
        <v>36413</v>
      </c>
    </row>
    <row r="49" spans="1:22" ht="15.75" hidden="1" x14ac:dyDescent="0.25">
      <c r="A49" s="16" t="s">
        <v>101</v>
      </c>
      <c r="B49" s="16">
        <v>6</v>
      </c>
      <c r="C49" s="16">
        <v>844.8</v>
      </c>
      <c r="D49" s="17">
        <v>12</v>
      </c>
      <c r="E49" s="18">
        <f t="shared" si="0"/>
        <v>60826</v>
      </c>
      <c r="F49" s="19">
        <v>1</v>
      </c>
      <c r="G49" s="16">
        <v>3000</v>
      </c>
      <c r="H49" s="17">
        <v>12</v>
      </c>
      <c r="I49" s="18">
        <f t="shared" si="1"/>
        <v>36000</v>
      </c>
      <c r="J49" s="19">
        <v>0</v>
      </c>
      <c r="K49" s="16">
        <v>0</v>
      </c>
      <c r="L49" s="16">
        <v>12</v>
      </c>
      <c r="M49" s="18">
        <f t="shared" si="2"/>
        <v>0</v>
      </c>
      <c r="N49" s="16">
        <v>0</v>
      </c>
      <c r="O49" s="16">
        <v>0</v>
      </c>
      <c r="P49" s="16">
        <v>1</v>
      </c>
      <c r="Q49" s="18">
        <f t="shared" si="3"/>
        <v>0</v>
      </c>
      <c r="R49" s="16">
        <f t="shared" si="4"/>
        <v>90</v>
      </c>
      <c r="S49" s="16">
        <v>35</v>
      </c>
      <c r="T49" s="16">
        <v>1</v>
      </c>
      <c r="U49" s="18">
        <v>3150</v>
      </c>
      <c r="V49" s="21">
        <f t="shared" si="5"/>
        <v>99976</v>
      </c>
    </row>
    <row r="50" spans="1:22" ht="15.75" x14ac:dyDescent="0.25">
      <c r="A50" s="16" t="s">
        <v>102</v>
      </c>
      <c r="B50" s="16">
        <v>4</v>
      </c>
      <c r="C50" s="16">
        <v>844.8</v>
      </c>
      <c r="D50" s="17">
        <v>12</v>
      </c>
      <c r="E50" s="18">
        <f t="shared" si="0"/>
        <v>40550</v>
      </c>
      <c r="F50" s="19">
        <v>1</v>
      </c>
      <c r="G50" s="16">
        <v>21300</v>
      </c>
      <c r="H50" s="17">
        <v>12</v>
      </c>
      <c r="I50" s="18">
        <f t="shared" si="1"/>
        <v>255600</v>
      </c>
      <c r="J50" s="19">
        <v>1</v>
      </c>
      <c r="K50" s="16">
        <v>272.39999999999998</v>
      </c>
      <c r="L50" s="16">
        <v>12</v>
      </c>
      <c r="M50" s="18">
        <f>ROUND(J50*K50*L50,0)-13</f>
        <v>3256</v>
      </c>
      <c r="N50" s="16">
        <v>0</v>
      </c>
      <c r="O50" s="16">
        <v>0</v>
      </c>
      <c r="P50" s="16">
        <v>1</v>
      </c>
      <c r="Q50" s="18">
        <f t="shared" si="3"/>
        <v>0</v>
      </c>
      <c r="R50" s="16">
        <f t="shared" si="4"/>
        <v>71</v>
      </c>
      <c r="S50" s="16">
        <v>35</v>
      </c>
      <c r="T50" s="16">
        <v>1</v>
      </c>
      <c r="U50" s="18">
        <v>2500</v>
      </c>
      <c r="V50" s="21">
        <f t="shared" si="5"/>
        <v>301906</v>
      </c>
    </row>
    <row r="51" spans="1:22" ht="15.75" hidden="1" x14ac:dyDescent="0.25">
      <c r="A51" s="16" t="s">
        <v>103</v>
      </c>
      <c r="B51" s="16">
        <v>2</v>
      </c>
      <c r="C51" s="16">
        <v>844.8</v>
      </c>
      <c r="D51" s="17">
        <v>12</v>
      </c>
      <c r="E51" s="18">
        <f t="shared" si="0"/>
        <v>20275</v>
      </c>
      <c r="F51" s="19">
        <v>0</v>
      </c>
      <c r="G51" s="16">
        <v>0</v>
      </c>
      <c r="H51" s="17">
        <v>12</v>
      </c>
      <c r="I51" s="18">
        <f t="shared" si="1"/>
        <v>0</v>
      </c>
      <c r="J51" s="19">
        <v>0</v>
      </c>
      <c r="K51" s="16">
        <v>0</v>
      </c>
      <c r="L51" s="16">
        <v>12</v>
      </c>
      <c r="M51" s="18">
        <f t="shared" si="2"/>
        <v>0</v>
      </c>
      <c r="N51" s="16">
        <v>0</v>
      </c>
      <c r="O51" s="16">
        <v>0</v>
      </c>
      <c r="P51" s="16">
        <v>1</v>
      </c>
      <c r="Q51" s="18">
        <f t="shared" si="3"/>
        <v>0</v>
      </c>
      <c r="R51" s="16"/>
      <c r="S51" s="16">
        <v>35</v>
      </c>
      <c r="T51" s="16"/>
      <c r="U51" s="18"/>
      <c r="V51" s="21">
        <f t="shared" si="5"/>
        <v>20275</v>
      </c>
    </row>
    <row r="52" spans="1:22" ht="15.75" hidden="1" x14ac:dyDescent="0.25">
      <c r="A52" s="16" t="s">
        <v>104</v>
      </c>
      <c r="B52" s="16">
        <v>5</v>
      </c>
      <c r="C52" s="16">
        <v>844.8</v>
      </c>
      <c r="D52" s="17">
        <v>12</v>
      </c>
      <c r="E52" s="18">
        <f t="shared" si="0"/>
        <v>50688</v>
      </c>
      <c r="F52" s="19">
        <v>1</v>
      </c>
      <c r="G52" s="16">
        <v>1224</v>
      </c>
      <c r="H52" s="17">
        <v>12</v>
      </c>
      <c r="I52" s="18">
        <f>ROUND(F52*G52*H52,0)-8</f>
        <v>14680</v>
      </c>
      <c r="J52" s="19">
        <v>0</v>
      </c>
      <c r="K52" s="16">
        <v>0</v>
      </c>
      <c r="L52" s="16">
        <v>12</v>
      </c>
      <c r="M52" s="18">
        <f t="shared" si="2"/>
        <v>0</v>
      </c>
      <c r="N52" s="16">
        <v>0</v>
      </c>
      <c r="O52" s="16">
        <v>0</v>
      </c>
      <c r="P52" s="16">
        <v>1</v>
      </c>
      <c r="Q52" s="18">
        <f t="shared" si="3"/>
        <v>0</v>
      </c>
      <c r="R52" s="16">
        <f>ROUND((U52/S52/T52),0)</f>
        <v>91</v>
      </c>
      <c r="S52" s="16">
        <v>35</v>
      </c>
      <c r="T52" s="16">
        <v>1</v>
      </c>
      <c r="U52" s="18">
        <v>3200</v>
      </c>
      <c r="V52" s="21">
        <f t="shared" si="5"/>
        <v>68568</v>
      </c>
    </row>
    <row r="53" spans="1:22" ht="15.75" hidden="1" x14ac:dyDescent="0.25">
      <c r="A53" s="16" t="s">
        <v>105</v>
      </c>
      <c r="B53" s="16">
        <v>3</v>
      </c>
      <c r="C53" s="16">
        <v>844.8</v>
      </c>
      <c r="D53" s="17">
        <v>12</v>
      </c>
      <c r="E53" s="18">
        <f t="shared" si="0"/>
        <v>30413</v>
      </c>
      <c r="F53" s="19">
        <v>0</v>
      </c>
      <c r="G53" s="16">
        <v>0</v>
      </c>
      <c r="H53" s="17">
        <v>12</v>
      </c>
      <c r="I53" s="18">
        <f t="shared" si="1"/>
        <v>0</v>
      </c>
      <c r="J53" s="19">
        <v>0</v>
      </c>
      <c r="K53" s="16">
        <v>0</v>
      </c>
      <c r="L53" s="16">
        <v>12</v>
      </c>
      <c r="M53" s="18">
        <f t="shared" si="2"/>
        <v>0</v>
      </c>
      <c r="N53" s="16">
        <v>0</v>
      </c>
      <c r="O53" s="16">
        <v>0</v>
      </c>
      <c r="P53" s="16">
        <v>1</v>
      </c>
      <c r="Q53" s="18">
        <f t="shared" si="3"/>
        <v>0</v>
      </c>
      <c r="R53" s="16">
        <f>ROUND((U53/S53/T53),0)</f>
        <v>100</v>
      </c>
      <c r="S53" s="16">
        <v>35</v>
      </c>
      <c r="T53" s="16">
        <v>1</v>
      </c>
      <c r="U53" s="18">
        <v>3500</v>
      </c>
      <c r="V53" s="21">
        <f t="shared" si="5"/>
        <v>33913</v>
      </c>
    </row>
    <row r="54" spans="1:22" ht="15.75" hidden="1" x14ac:dyDescent="0.25">
      <c r="A54" s="16" t="s">
        <v>106</v>
      </c>
      <c r="B54" s="16">
        <v>4</v>
      </c>
      <c r="C54" s="16">
        <v>844.8</v>
      </c>
      <c r="D54" s="17">
        <v>12</v>
      </c>
      <c r="E54" s="18">
        <f>ROUND(B54*C54*D54,0)+45</f>
        <v>40595</v>
      </c>
      <c r="F54" s="19">
        <v>0</v>
      </c>
      <c r="G54" s="16">
        <v>0</v>
      </c>
      <c r="H54" s="17">
        <v>12</v>
      </c>
      <c r="I54" s="18">
        <f t="shared" si="1"/>
        <v>0</v>
      </c>
      <c r="J54" s="19">
        <v>0</v>
      </c>
      <c r="K54" s="16">
        <v>0</v>
      </c>
      <c r="L54" s="16">
        <v>12</v>
      </c>
      <c r="M54" s="18">
        <f t="shared" si="2"/>
        <v>0</v>
      </c>
      <c r="N54" s="16">
        <v>0</v>
      </c>
      <c r="O54" s="16">
        <v>0</v>
      </c>
      <c r="P54" s="16">
        <v>1</v>
      </c>
      <c r="Q54" s="18">
        <f t="shared" si="3"/>
        <v>0</v>
      </c>
      <c r="R54" s="16">
        <f>ROUND((U54/S54/T54),0)</f>
        <v>90</v>
      </c>
      <c r="S54" s="16">
        <v>35</v>
      </c>
      <c r="T54" s="16">
        <v>1</v>
      </c>
      <c r="U54" s="18">
        <v>3150</v>
      </c>
      <c r="V54" s="21">
        <f t="shared" si="5"/>
        <v>43745</v>
      </c>
    </row>
    <row r="55" spans="1:22" ht="15.75" x14ac:dyDescent="0.25">
      <c r="A55" s="16" t="s">
        <v>120</v>
      </c>
      <c r="B55" s="35">
        <f>SUM(B5:B54)</f>
        <v>217</v>
      </c>
      <c r="C55" s="16">
        <v>844.8</v>
      </c>
      <c r="D55" s="17">
        <v>12</v>
      </c>
      <c r="E55" s="18">
        <f>SUM(E5:E54)</f>
        <v>2199900</v>
      </c>
      <c r="F55" s="35">
        <f>SUM(F5:F54)</f>
        <v>13</v>
      </c>
      <c r="G55" s="16">
        <v>2758.7444444444445</v>
      </c>
      <c r="H55" s="17">
        <v>12</v>
      </c>
      <c r="I55" s="18">
        <f>SUM(I5:I54)</f>
        <v>567700</v>
      </c>
      <c r="J55" s="35">
        <f>SUM(J5:J54)</f>
        <v>2</v>
      </c>
      <c r="K55" s="16">
        <v>223</v>
      </c>
      <c r="L55" s="16">
        <v>12</v>
      </c>
      <c r="M55" s="18">
        <f>SUM(M5:M54)</f>
        <v>5200</v>
      </c>
      <c r="N55" s="35">
        <f>SUM(N5:N54)</f>
        <v>0</v>
      </c>
      <c r="O55" s="16"/>
      <c r="P55" s="16">
        <v>1</v>
      </c>
      <c r="Q55" s="18">
        <f>SUM(Q5:Q54)</f>
        <v>0</v>
      </c>
      <c r="R55" s="35">
        <f>SUM(R5:R54)</f>
        <v>4904</v>
      </c>
      <c r="S55" s="16"/>
      <c r="T55" s="16">
        <v>1</v>
      </c>
      <c r="U55" s="18">
        <f>SUM(U5:U54)</f>
        <v>171800</v>
      </c>
      <c r="V55" s="21">
        <f t="shared" si="5"/>
        <v>2944600</v>
      </c>
    </row>
    <row r="58" spans="1:22" x14ac:dyDescent="0.25">
      <c r="E58" s="116">
        <v>2199900</v>
      </c>
      <c r="I58" s="116">
        <v>567700</v>
      </c>
      <c r="M58" s="116">
        <v>5200</v>
      </c>
      <c r="U58" s="116">
        <v>171800</v>
      </c>
      <c r="V58" s="117">
        <f>E58+I58+M58+U58</f>
        <v>2944600</v>
      </c>
    </row>
    <row r="60" spans="1:22" x14ac:dyDescent="0.25">
      <c r="E60" s="6">
        <f>E55-E58</f>
        <v>0</v>
      </c>
      <c r="I60" s="6">
        <f>I55-I58</f>
        <v>0</v>
      </c>
      <c r="M60" s="6">
        <f>M55-M58</f>
        <v>0</v>
      </c>
      <c r="U60" s="6">
        <f>U55-U58</f>
        <v>0</v>
      </c>
    </row>
    <row r="61" spans="1:22" ht="15.75" x14ac:dyDescent="0.25">
      <c r="A61" s="193" t="s">
        <v>108</v>
      </c>
      <c r="B61" s="194" t="s">
        <v>9</v>
      </c>
      <c r="C61" s="194"/>
      <c r="D61" s="194"/>
      <c r="E61" s="194"/>
      <c r="F61" s="194" t="s">
        <v>10</v>
      </c>
      <c r="G61" s="194"/>
      <c r="H61" s="194"/>
      <c r="I61" s="194"/>
      <c r="J61" s="194" t="s">
        <v>11</v>
      </c>
      <c r="K61" s="194"/>
      <c r="L61" s="194"/>
      <c r="M61" s="194"/>
      <c r="N61" s="194" t="s">
        <v>12</v>
      </c>
      <c r="O61" s="194"/>
      <c r="P61" s="194"/>
      <c r="Q61" s="194"/>
      <c r="R61" s="189" t="s">
        <v>13</v>
      </c>
      <c r="S61" s="190"/>
      <c r="T61" s="190"/>
      <c r="U61" s="191"/>
      <c r="V61" s="192" t="s">
        <v>109</v>
      </c>
    </row>
    <row r="62" spans="1:22" ht="47.25" x14ac:dyDescent="0.25">
      <c r="A62" s="193"/>
      <c r="B62" s="170" t="s">
        <v>5</v>
      </c>
      <c r="C62" s="170" t="s">
        <v>6</v>
      </c>
      <c r="D62" s="170" t="s">
        <v>7</v>
      </c>
      <c r="E62" s="13" t="s">
        <v>8</v>
      </c>
      <c r="F62" s="170" t="s">
        <v>5</v>
      </c>
      <c r="G62" s="170" t="s">
        <v>6</v>
      </c>
      <c r="H62" s="170" t="s">
        <v>7</v>
      </c>
      <c r="I62" s="13" t="s">
        <v>8</v>
      </c>
      <c r="J62" s="170" t="s">
        <v>5</v>
      </c>
      <c r="K62" s="170" t="s">
        <v>6</v>
      </c>
      <c r="L62" s="170" t="s">
        <v>7</v>
      </c>
      <c r="M62" s="14" t="s">
        <v>8</v>
      </c>
      <c r="N62" s="170" t="s">
        <v>5</v>
      </c>
      <c r="O62" s="170" t="s">
        <v>6</v>
      </c>
      <c r="P62" s="170" t="s">
        <v>7</v>
      </c>
      <c r="Q62" s="15" t="s">
        <v>8</v>
      </c>
      <c r="R62" s="170" t="s">
        <v>5</v>
      </c>
      <c r="S62" s="170" t="s">
        <v>6</v>
      </c>
      <c r="T62" s="170" t="s">
        <v>7</v>
      </c>
      <c r="U62" s="14" t="s">
        <v>8</v>
      </c>
      <c r="V62" s="192"/>
    </row>
    <row r="63" spans="1:22" ht="15.75" x14ac:dyDescent="0.25">
      <c r="A63" s="16">
        <v>1</v>
      </c>
      <c r="B63" s="16">
        <v>2</v>
      </c>
      <c r="C63" s="16">
        <v>844.8</v>
      </c>
      <c r="D63" s="17">
        <v>12</v>
      </c>
      <c r="E63" s="18">
        <f>ROUND(B63*C63*D63,0)+25</f>
        <v>20300</v>
      </c>
      <c r="F63" s="19">
        <v>1</v>
      </c>
      <c r="G63" s="16">
        <v>3000</v>
      </c>
      <c r="H63" s="17">
        <v>12</v>
      </c>
      <c r="I63" s="18">
        <f>ROUND(F63*G63*H63,0)</f>
        <v>36000</v>
      </c>
      <c r="J63" s="19">
        <v>0</v>
      </c>
      <c r="K63" s="16">
        <v>0</v>
      </c>
      <c r="L63" s="16">
        <v>12</v>
      </c>
      <c r="M63" s="18">
        <f>ROUND(J63*K63*L63,0)</f>
        <v>0</v>
      </c>
      <c r="N63" s="16">
        <v>0</v>
      </c>
      <c r="O63" s="16">
        <v>0</v>
      </c>
      <c r="P63" s="16">
        <v>1</v>
      </c>
      <c r="Q63" s="18">
        <f>ROUND(N63*O63*P63,0)</f>
        <v>0</v>
      </c>
      <c r="R63" s="16">
        <v>100</v>
      </c>
      <c r="S63" s="16">
        <v>40</v>
      </c>
      <c r="T63" s="16">
        <v>1</v>
      </c>
      <c r="U63" s="18">
        <v>4000</v>
      </c>
      <c r="V63" s="21">
        <f>E63+I63+M63+Q63+U63</f>
        <v>60300</v>
      </c>
    </row>
  </sheetData>
  <mergeCells count="14">
    <mergeCell ref="V3:V4"/>
    <mergeCell ref="A3:A4"/>
    <mergeCell ref="B3:E3"/>
    <mergeCell ref="F3:I3"/>
    <mergeCell ref="J3:M3"/>
    <mergeCell ref="N3:Q3"/>
    <mergeCell ref="R3:U3"/>
    <mergeCell ref="R61:U61"/>
    <mergeCell ref="V61:V62"/>
    <mergeCell ref="A61:A62"/>
    <mergeCell ref="B61:E61"/>
    <mergeCell ref="F61:I61"/>
    <mergeCell ref="J61:M61"/>
    <mergeCell ref="N61:Q6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63"/>
  <sheetViews>
    <sheetView workbookViewId="0">
      <pane xSplit="1" ySplit="4" topLeftCell="B36" activePane="bottomRight" state="frozen"/>
      <selection pane="topRight" activeCell="B1" sqref="B1"/>
      <selection pane="bottomLeft" activeCell="A5" sqref="A5"/>
      <selection pane="bottomRight" activeCell="A51" sqref="A51:XFD54"/>
    </sheetView>
  </sheetViews>
  <sheetFormatPr defaultRowHeight="15" x14ac:dyDescent="0.25"/>
  <cols>
    <col min="2" max="4" width="10.7109375" customWidth="1"/>
    <col min="5" max="5" width="15.7109375" customWidth="1"/>
    <col min="6" max="8" width="10.7109375" customWidth="1"/>
    <col min="9" max="9" width="15.7109375" customWidth="1"/>
    <col min="10" max="12" width="10.7109375" customWidth="1"/>
    <col min="13" max="13" width="15.7109375" customWidth="1"/>
    <col min="14" max="16" width="10.7109375" customWidth="1"/>
    <col min="17" max="18" width="15.7109375" customWidth="1"/>
  </cols>
  <sheetData>
    <row r="1" spans="1:18" ht="15.75" x14ac:dyDescent="0.25">
      <c r="A1" s="56" t="s">
        <v>131</v>
      </c>
    </row>
    <row r="2" spans="1:18" ht="15.75" x14ac:dyDescent="0.25">
      <c r="A2" s="1"/>
    </row>
    <row r="3" spans="1:18" ht="50.1" customHeight="1" x14ac:dyDescent="0.25">
      <c r="A3" s="193" t="s">
        <v>108</v>
      </c>
      <c r="B3" s="227" t="s">
        <v>97</v>
      </c>
      <c r="C3" s="227"/>
      <c r="D3" s="227"/>
      <c r="E3" s="228"/>
      <c r="F3" s="227" t="s">
        <v>98</v>
      </c>
      <c r="G3" s="227"/>
      <c r="H3" s="227"/>
      <c r="I3" s="228"/>
      <c r="J3" s="227" t="s">
        <v>132</v>
      </c>
      <c r="K3" s="227"/>
      <c r="L3" s="227"/>
      <c r="M3" s="228"/>
      <c r="N3" s="227" t="s">
        <v>133</v>
      </c>
      <c r="O3" s="227"/>
      <c r="P3" s="227"/>
      <c r="Q3" s="228"/>
      <c r="R3" s="205" t="s">
        <v>99</v>
      </c>
    </row>
    <row r="4" spans="1:18" ht="63" x14ac:dyDescent="0.25">
      <c r="A4" s="210"/>
      <c r="B4" s="63" t="s">
        <v>5</v>
      </c>
      <c r="C4" s="64" t="s">
        <v>6</v>
      </c>
      <c r="D4" s="64" t="s">
        <v>7</v>
      </c>
      <c r="E4" s="65" t="s">
        <v>8</v>
      </c>
      <c r="F4" s="63" t="s">
        <v>5</v>
      </c>
      <c r="G4" s="64" t="s">
        <v>6</v>
      </c>
      <c r="H4" s="59" t="s">
        <v>7</v>
      </c>
      <c r="I4" s="65" t="s">
        <v>8</v>
      </c>
      <c r="J4" s="63" t="s">
        <v>5</v>
      </c>
      <c r="K4" s="64" t="s">
        <v>6</v>
      </c>
      <c r="L4" s="64" t="s">
        <v>7</v>
      </c>
      <c r="M4" s="65" t="s">
        <v>8</v>
      </c>
      <c r="N4" s="63" t="s">
        <v>5</v>
      </c>
      <c r="O4" s="64" t="s">
        <v>6</v>
      </c>
      <c r="P4" s="64" t="s">
        <v>7</v>
      </c>
      <c r="Q4" s="65" t="s">
        <v>8</v>
      </c>
      <c r="R4" s="206"/>
    </row>
    <row r="5" spans="1:18" ht="18.75" hidden="1" x14ac:dyDescent="0.3">
      <c r="A5" s="50">
        <v>1</v>
      </c>
      <c r="B5" s="16"/>
      <c r="C5" s="16"/>
      <c r="D5" s="16"/>
      <c r="E5" s="51">
        <f>B5*C5*D5</f>
        <v>0</v>
      </c>
      <c r="F5" s="16"/>
      <c r="G5" s="16"/>
      <c r="H5" s="16"/>
      <c r="I5" s="51">
        <f>F5*G5*H5</f>
        <v>0</v>
      </c>
      <c r="J5" s="66"/>
      <c r="K5" s="66"/>
      <c r="L5" s="66"/>
      <c r="M5" s="51">
        <f>J5*K5*L5</f>
        <v>0</v>
      </c>
      <c r="N5" s="16"/>
      <c r="O5" s="16"/>
      <c r="P5" s="16"/>
      <c r="Q5" s="51">
        <f>N5*O5*P5</f>
        <v>0</v>
      </c>
      <c r="R5" s="67">
        <f>E5+I5+M5+Q5</f>
        <v>0</v>
      </c>
    </row>
    <row r="6" spans="1:18" ht="18.75" hidden="1" x14ac:dyDescent="0.3">
      <c r="A6" s="52">
        <v>3</v>
      </c>
      <c r="B6" s="16"/>
      <c r="C6" s="16"/>
      <c r="D6" s="16"/>
      <c r="E6" s="51">
        <f t="shared" ref="E6:E54" si="0">B6*C6*D6</f>
        <v>0</v>
      </c>
      <c r="F6" s="16">
        <v>1</v>
      </c>
      <c r="G6" s="16">
        <v>1800</v>
      </c>
      <c r="H6" s="16">
        <v>1</v>
      </c>
      <c r="I6" s="51">
        <f t="shared" ref="I6:I54" si="1">F6*G6*H6</f>
        <v>1800</v>
      </c>
      <c r="J6" s="66"/>
      <c r="K6" s="66"/>
      <c r="L6" s="66"/>
      <c r="M6" s="51">
        <f t="shared" ref="M6:M54" si="2">J6*K6*L6</f>
        <v>0</v>
      </c>
      <c r="N6" s="16"/>
      <c r="O6" s="16"/>
      <c r="P6" s="16"/>
      <c r="Q6" s="51">
        <f t="shared" ref="Q6:Q54" si="3">N6*O6*P6</f>
        <v>0</v>
      </c>
      <c r="R6" s="67">
        <f t="shared" ref="R6:R54" si="4">E6+I6+M6+Q6</f>
        <v>1800</v>
      </c>
    </row>
    <row r="7" spans="1:18" ht="18.75" hidden="1" x14ac:dyDescent="0.3">
      <c r="A7" s="52">
        <v>4</v>
      </c>
      <c r="B7" s="16"/>
      <c r="C7" s="16"/>
      <c r="D7" s="16"/>
      <c r="E7" s="51">
        <f t="shared" si="0"/>
        <v>0</v>
      </c>
      <c r="F7" s="16"/>
      <c r="G7" s="16"/>
      <c r="H7" s="16"/>
      <c r="I7" s="51">
        <f t="shared" si="1"/>
        <v>0</v>
      </c>
      <c r="J7" s="66"/>
      <c r="K7" s="66"/>
      <c r="L7" s="66"/>
      <c r="M7" s="51">
        <f t="shared" si="2"/>
        <v>0</v>
      </c>
      <c r="N7" s="16"/>
      <c r="O7" s="16"/>
      <c r="P7" s="16"/>
      <c r="Q7" s="51">
        <f t="shared" si="3"/>
        <v>0</v>
      </c>
      <c r="R7" s="67">
        <f t="shared" si="4"/>
        <v>0</v>
      </c>
    </row>
    <row r="8" spans="1:18" ht="18.75" hidden="1" x14ac:dyDescent="0.3">
      <c r="A8" s="52">
        <v>5</v>
      </c>
      <c r="B8" s="16"/>
      <c r="C8" s="16"/>
      <c r="D8" s="16"/>
      <c r="E8" s="51">
        <f t="shared" si="0"/>
        <v>0</v>
      </c>
      <c r="F8" s="16">
        <v>2</v>
      </c>
      <c r="G8" s="16">
        <v>800</v>
      </c>
      <c r="H8" s="16">
        <v>1</v>
      </c>
      <c r="I8" s="51">
        <f t="shared" si="1"/>
        <v>1600</v>
      </c>
      <c r="J8" s="66"/>
      <c r="K8" s="66"/>
      <c r="L8" s="66"/>
      <c r="M8" s="51">
        <f t="shared" si="2"/>
        <v>0</v>
      </c>
      <c r="N8" s="16"/>
      <c r="O8" s="16"/>
      <c r="P8" s="16"/>
      <c r="Q8" s="51">
        <f t="shared" si="3"/>
        <v>0</v>
      </c>
      <c r="R8" s="67">
        <f t="shared" si="4"/>
        <v>1600</v>
      </c>
    </row>
    <row r="9" spans="1:18" ht="18.75" hidden="1" x14ac:dyDescent="0.3">
      <c r="A9" s="52">
        <v>11</v>
      </c>
      <c r="B9" s="16"/>
      <c r="C9" s="16"/>
      <c r="D9" s="16"/>
      <c r="E9" s="51">
        <f t="shared" si="0"/>
        <v>0</v>
      </c>
      <c r="F9" s="16"/>
      <c r="G9" s="16"/>
      <c r="H9" s="16"/>
      <c r="I9" s="51">
        <f t="shared" si="1"/>
        <v>0</v>
      </c>
      <c r="J9" s="66"/>
      <c r="K9" s="66"/>
      <c r="L9" s="66"/>
      <c r="M9" s="51">
        <f t="shared" si="2"/>
        <v>0</v>
      </c>
      <c r="N9" s="16"/>
      <c r="O9" s="16"/>
      <c r="P9" s="16"/>
      <c r="Q9" s="51">
        <f t="shared" si="3"/>
        <v>0</v>
      </c>
      <c r="R9" s="67">
        <f t="shared" si="4"/>
        <v>0</v>
      </c>
    </row>
    <row r="10" spans="1:18" ht="18.75" hidden="1" x14ac:dyDescent="0.3">
      <c r="A10" s="52">
        <v>13</v>
      </c>
      <c r="B10" s="16"/>
      <c r="C10" s="16"/>
      <c r="D10" s="16"/>
      <c r="E10" s="51">
        <f t="shared" si="0"/>
        <v>0</v>
      </c>
      <c r="F10" s="16">
        <v>1</v>
      </c>
      <c r="G10" s="16">
        <v>2000</v>
      </c>
      <c r="H10" s="16">
        <v>1</v>
      </c>
      <c r="I10" s="51">
        <f t="shared" si="1"/>
        <v>2000</v>
      </c>
      <c r="J10" s="66"/>
      <c r="K10" s="66"/>
      <c r="L10" s="66"/>
      <c r="M10" s="51">
        <f t="shared" si="2"/>
        <v>0</v>
      </c>
      <c r="N10" s="16"/>
      <c r="O10" s="16"/>
      <c r="P10" s="16"/>
      <c r="Q10" s="51">
        <f t="shared" si="3"/>
        <v>0</v>
      </c>
      <c r="R10" s="67">
        <f t="shared" si="4"/>
        <v>2000</v>
      </c>
    </row>
    <row r="11" spans="1:18" ht="18.75" hidden="1" x14ac:dyDescent="0.3">
      <c r="A11" s="52">
        <v>16</v>
      </c>
      <c r="B11" s="16"/>
      <c r="C11" s="16"/>
      <c r="D11" s="16"/>
      <c r="E11" s="51">
        <f t="shared" si="0"/>
        <v>0</v>
      </c>
      <c r="F11" s="16"/>
      <c r="G11" s="16"/>
      <c r="H11" s="16"/>
      <c r="I11" s="51">
        <f t="shared" si="1"/>
        <v>0</v>
      </c>
      <c r="J11" s="66"/>
      <c r="K11" s="66"/>
      <c r="L11" s="66"/>
      <c r="M11" s="51">
        <f t="shared" si="2"/>
        <v>0</v>
      </c>
      <c r="N11" s="16"/>
      <c r="O11" s="16"/>
      <c r="P11" s="16"/>
      <c r="Q11" s="51">
        <f t="shared" si="3"/>
        <v>0</v>
      </c>
      <c r="R11" s="67">
        <f t="shared" si="4"/>
        <v>0</v>
      </c>
    </row>
    <row r="12" spans="1:18" ht="18.75" hidden="1" x14ac:dyDescent="0.3">
      <c r="A12" s="52">
        <v>18</v>
      </c>
      <c r="B12" s="16"/>
      <c r="C12" s="16"/>
      <c r="D12" s="16"/>
      <c r="E12" s="51">
        <f t="shared" si="0"/>
        <v>0</v>
      </c>
      <c r="F12" s="16"/>
      <c r="G12" s="16"/>
      <c r="H12" s="16"/>
      <c r="I12" s="51">
        <f t="shared" si="1"/>
        <v>0</v>
      </c>
      <c r="J12" s="66"/>
      <c r="K12" s="66"/>
      <c r="L12" s="66"/>
      <c r="M12" s="51">
        <f t="shared" si="2"/>
        <v>0</v>
      </c>
      <c r="N12" s="16"/>
      <c r="O12" s="16"/>
      <c r="P12" s="16"/>
      <c r="Q12" s="51">
        <f t="shared" si="3"/>
        <v>0</v>
      </c>
      <c r="R12" s="67">
        <f t="shared" si="4"/>
        <v>0</v>
      </c>
    </row>
    <row r="13" spans="1:18" ht="18.75" hidden="1" x14ac:dyDescent="0.3">
      <c r="A13" s="52">
        <v>20</v>
      </c>
      <c r="B13" s="16"/>
      <c r="C13" s="16"/>
      <c r="D13" s="16"/>
      <c r="E13" s="51">
        <f t="shared" si="0"/>
        <v>0</v>
      </c>
      <c r="F13" s="16"/>
      <c r="G13" s="16"/>
      <c r="H13" s="16"/>
      <c r="I13" s="51">
        <f t="shared" si="1"/>
        <v>0</v>
      </c>
      <c r="J13" s="66">
        <v>3</v>
      </c>
      <c r="K13" s="66">
        <v>1000</v>
      </c>
      <c r="L13" s="66">
        <v>1</v>
      </c>
      <c r="M13" s="51">
        <f t="shared" si="2"/>
        <v>3000</v>
      </c>
      <c r="N13" s="16">
        <v>2</v>
      </c>
      <c r="O13" s="16">
        <v>5000</v>
      </c>
      <c r="P13" s="16">
        <v>1</v>
      </c>
      <c r="Q13" s="51">
        <f t="shared" si="3"/>
        <v>10000</v>
      </c>
      <c r="R13" s="67">
        <f t="shared" si="4"/>
        <v>13000</v>
      </c>
    </row>
    <row r="14" spans="1:18" ht="18.75" hidden="1" x14ac:dyDescent="0.3">
      <c r="A14" s="52">
        <v>21</v>
      </c>
      <c r="B14" s="16"/>
      <c r="C14" s="16"/>
      <c r="D14" s="16"/>
      <c r="E14" s="51">
        <f t="shared" si="0"/>
        <v>0</v>
      </c>
      <c r="F14" s="16">
        <v>1</v>
      </c>
      <c r="G14" s="16">
        <v>5000</v>
      </c>
      <c r="H14" s="16">
        <v>1</v>
      </c>
      <c r="I14" s="51">
        <f t="shared" si="1"/>
        <v>5000</v>
      </c>
      <c r="J14" s="66">
        <v>10</v>
      </c>
      <c r="K14" s="66">
        <v>150</v>
      </c>
      <c r="L14" s="66">
        <v>1</v>
      </c>
      <c r="M14" s="51">
        <f t="shared" si="2"/>
        <v>1500</v>
      </c>
      <c r="N14" s="16"/>
      <c r="O14" s="16"/>
      <c r="P14" s="16"/>
      <c r="Q14" s="51">
        <f t="shared" si="3"/>
        <v>0</v>
      </c>
      <c r="R14" s="67">
        <f t="shared" si="4"/>
        <v>6500</v>
      </c>
    </row>
    <row r="15" spans="1:18" ht="18.75" hidden="1" x14ac:dyDescent="0.3">
      <c r="A15" s="52">
        <v>22</v>
      </c>
      <c r="B15" s="16">
        <v>1</v>
      </c>
      <c r="C15" s="16">
        <v>10000</v>
      </c>
      <c r="D15" s="16">
        <v>1</v>
      </c>
      <c r="E15" s="51">
        <f t="shared" si="0"/>
        <v>10000</v>
      </c>
      <c r="F15" s="16">
        <v>1</v>
      </c>
      <c r="G15" s="16">
        <v>1000</v>
      </c>
      <c r="H15" s="16">
        <v>1</v>
      </c>
      <c r="I15" s="51">
        <f t="shared" si="1"/>
        <v>1000</v>
      </c>
      <c r="J15" s="66"/>
      <c r="K15" s="66"/>
      <c r="L15" s="66"/>
      <c r="M15" s="51">
        <f t="shared" si="2"/>
        <v>0</v>
      </c>
      <c r="N15" s="16">
        <v>1</v>
      </c>
      <c r="O15" s="16">
        <v>3000</v>
      </c>
      <c r="P15" s="16">
        <v>1</v>
      </c>
      <c r="Q15" s="51">
        <f t="shared" si="3"/>
        <v>3000</v>
      </c>
      <c r="R15" s="67">
        <f t="shared" si="4"/>
        <v>14000</v>
      </c>
    </row>
    <row r="16" spans="1:18" ht="18.75" hidden="1" x14ac:dyDescent="0.3">
      <c r="A16" s="52">
        <v>23</v>
      </c>
      <c r="B16" s="16"/>
      <c r="C16" s="16"/>
      <c r="D16" s="16"/>
      <c r="E16" s="51">
        <f t="shared" si="0"/>
        <v>0</v>
      </c>
      <c r="F16" s="16">
        <v>1</v>
      </c>
      <c r="G16" s="16">
        <v>3000</v>
      </c>
      <c r="H16" s="16">
        <v>1</v>
      </c>
      <c r="I16" s="51">
        <f t="shared" si="1"/>
        <v>3000</v>
      </c>
      <c r="J16" s="66"/>
      <c r="K16" s="66"/>
      <c r="L16" s="66"/>
      <c r="M16" s="51">
        <f t="shared" si="2"/>
        <v>0</v>
      </c>
      <c r="N16" s="16"/>
      <c r="O16" s="16"/>
      <c r="P16" s="16"/>
      <c r="Q16" s="51">
        <f t="shared" si="3"/>
        <v>0</v>
      </c>
      <c r="R16" s="67">
        <f t="shared" si="4"/>
        <v>3000</v>
      </c>
    </row>
    <row r="17" spans="1:18" ht="18.75" hidden="1" x14ac:dyDescent="0.3">
      <c r="A17" s="52">
        <v>26</v>
      </c>
      <c r="B17" s="16"/>
      <c r="C17" s="16"/>
      <c r="D17" s="16"/>
      <c r="E17" s="51">
        <f t="shared" si="0"/>
        <v>0</v>
      </c>
      <c r="F17" s="16"/>
      <c r="G17" s="16"/>
      <c r="H17" s="16"/>
      <c r="I17" s="51">
        <f t="shared" si="1"/>
        <v>0</v>
      </c>
      <c r="J17" s="66">
        <v>2</v>
      </c>
      <c r="K17" s="66">
        <v>2500</v>
      </c>
      <c r="L17" s="66">
        <v>1</v>
      </c>
      <c r="M17" s="51">
        <f t="shared" si="2"/>
        <v>5000</v>
      </c>
      <c r="N17" s="16"/>
      <c r="O17" s="16"/>
      <c r="P17" s="16"/>
      <c r="Q17" s="51">
        <f t="shared" si="3"/>
        <v>0</v>
      </c>
      <c r="R17" s="67">
        <f t="shared" si="4"/>
        <v>5000</v>
      </c>
    </row>
    <row r="18" spans="1:18" ht="18.75" hidden="1" x14ac:dyDescent="0.3">
      <c r="A18" s="52">
        <v>27</v>
      </c>
      <c r="B18" s="16"/>
      <c r="C18" s="16"/>
      <c r="D18" s="16"/>
      <c r="E18" s="51">
        <f t="shared" si="0"/>
        <v>0</v>
      </c>
      <c r="F18" s="16">
        <v>1</v>
      </c>
      <c r="G18" s="16">
        <v>1500</v>
      </c>
      <c r="H18" s="16">
        <v>1</v>
      </c>
      <c r="I18" s="51">
        <f t="shared" si="1"/>
        <v>1500</v>
      </c>
      <c r="J18" s="66"/>
      <c r="K18" s="66"/>
      <c r="L18" s="66"/>
      <c r="M18" s="51">
        <f t="shared" si="2"/>
        <v>0</v>
      </c>
      <c r="N18" s="16"/>
      <c r="O18" s="16"/>
      <c r="P18" s="16"/>
      <c r="Q18" s="51">
        <f t="shared" si="3"/>
        <v>0</v>
      </c>
      <c r="R18" s="67">
        <f t="shared" si="4"/>
        <v>1500</v>
      </c>
    </row>
    <row r="19" spans="1:18" ht="18.75" hidden="1" x14ac:dyDescent="0.3">
      <c r="A19" s="52">
        <v>28</v>
      </c>
      <c r="B19" s="16"/>
      <c r="C19" s="16"/>
      <c r="D19" s="16"/>
      <c r="E19" s="51">
        <f t="shared" si="0"/>
        <v>0</v>
      </c>
      <c r="F19" s="16">
        <v>3</v>
      </c>
      <c r="G19" s="16">
        <v>1000</v>
      </c>
      <c r="H19" s="16">
        <v>1</v>
      </c>
      <c r="I19" s="51">
        <f t="shared" si="1"/>
        <v>3000</v>
      </c>
      <c r="J19" s="66"/>
      <c r="K19" s="66"/>
      <c r="L19" s="66"/>
      <c r="M19" s="51">
        <f t="shared" si="2"/>
        <v>0</v>
      </c>
      <c r="N19" s="16"/>
      <c r="O19" s="16"/>
      <c r="P19" s="16"/>
      <c r="Q19" s="51">
        <f t="shared" si="3"/>
        <v>0</v>
      </c>
      <c r="R19" s="67">
        <f t="shared" si="4"/>
        <v>3000</v>
      </c>
    </row>
    <row r="20" spans="1:18" ht="18.75" hidden="1" x14ac:dyDescent="0.3">
      <c r="A20" s="52">
        <v>31</v>
      </c>
      <c r="B20" s="16">
        <v>1</v>
      </c>
      <c r="C20" s="16">
        <v>2000</v>
      </c>
      <c r="D20" s="16">
        <v>1</v>
      </c>
      <c r="E20" s="51">
        <f t="shared" si="0"/>
        <v>2000</v>
      </c>
      <c r="F20" s="16">
        <v>1</v>
      </c>
      <c r="G20" s="16">
        <v>2000</v>
      </c>
      <c r="H20" s="16">
        <v>1</v>
      </c>
      <c r="I20" s="51">
        <f t="shared" si="1"/>
        <v>2000</v>
      </c>
      <c r="J20" s="66">
        <v>1</v>
      </c>
      <c r="K20" s="66">
        <v>2000</v>
      </c>
      <c r="L20" s="66">
        <v>1</v>
      </c>
      <c r="M20" s="51">
        <f t="shared" si="2"/>
        <v>2000</v>
      </c>
      <c r="N20" s="16">
        <v>1</v>
      </c>
      <c r="O20" s="16">
        <v>2000</v>
      </c>
      <c r="P20" s="16">
        <v>1</v>
      </c>
      <c r="Q20" s="51">
        <f t="shared" si="3"/>
        <v>2000</v>
      </c>
      <c r="R20" s="67">
        <f t="shared" si="4"/>
        <v>8000</v>
      </c>
    </row>
    <row r="21" spans="1:18" ht="18.75" hidden="1" x14ac:dyDescent="0.3">
      <c r="A21" s="52">
        <v>33</v>
      </c>
      <c r="B21" s="16"/>
      <c r="C21" s="16"/>
      <c r="D21" s="16"/>
      <c r="E21" s="51">
        <f t="shared" si="0"/>
        <v>0</v>
      </c>
      <c r="F21" s="16">
        <v>1</v>
      </c>
      <c r="G21" s="16">
        <v>5000</v>
      </c>
      <c r="H21" s="16">
        <v>1</v>
      </c>
      <c r="I21" s="51">
        <f t="shared" si="1"/>
        <v>5000</v>
      </c>
      <c r="J21" s="66"/>
      <c r="K21" s="66"/>
      <c r="L21" s="66"/>
      <c r="M21" s="51">
        <f t="shared" si="2"/>
        <v>0</v>
      </c>
      <c r="N21" s="16"/>
      <c r="O21" s="16"/>
      <c r="P21" s="16"/>
      <c r="Q21" s="51">
        <f t="shared" si="3"/>
        <v>0</v>
      </c>
      <c r="R21" s="67">
        <f t="shared" si="4"/>
        <v>5000</v>
      </c>
    </row>
    <row r="22" spans="1:18" ht="18.75" hidden="1" x14ac:dyDescent="0.3">
      <c r="A22" s="52">
        <v>34</v>
      </c>
      <c r="B22" s="16"/>
      <c r="C22" s="16"/>
      <c r="D22" s="16"/>
      <c r="E22" s="51">
        <f t="shared" si="0"/>
        <v>0</v>
      </c>
      <c r="F22" s="16"/>
      <c r="G22" s="16"/>
      <c r="H22" s="16"/>
      <c r="I22" s="51">
        <f t="shared" si="1"/>
        <v>0</v>
      </c>
      <c r="J22" s="66"/>
      <c r="K22" s="66"/>
      <c r="L22" s="66"/>
      <c r="M22" s="51">
        <f t="shared" si="2"/>
        <v>0</v>
      </c>
      <c r="N22" s="16"/>
      <c r="O22" s="16"/>
      <c r="P22" s="16"/>
      <c r="Q22" s="51">
        <f t="shared" si="3"/>
        <v>0</v>
      </c>
      <c r="R22" s="67">
        <f t="shared" si="4"/>
        <v>0</v>
      </c>
    </row>
    <row r="23" spans="1:18" ht="18.75" hidden="1" x14ac:dyDescent="0.3">
      <c r="A23" s="52">
        <v>36</v>
      </c>
      <c r="B23" s="16">
        <v>5</v>
      </c>
      <c r="C23" s="16">
        <v>800</v>
      </c>
      <c r="D23" s="16">
        <v>1</v>
      </c>
      <c r="E23" s="51">
        <f t="shared" si="0"/>
        <v>4000</v>
      </c>
      <c r="F23" s="16">
        <v>1</v>
      </c>
      <c r="G23" s="16">
        <v>5000</v>
      </c>
      <c r="H23" s="16">
        <v>1</v>
      </c>
      <c r="I23" s="51">
        <f t="shared" si="1"/>
        <v>5000</v>
      </c>
      <c r="J23" s="66"/>
      <c r="K23" s="66"/>
      <c r="L23" s="66"/>
      <c r="M23" s="51">
        <f t="shared" si="2"/>
        <v>0</v>
      </c>
      <c r="N23" s="16">
        <v>2</v>
      </c>
      <c r="O23" s="16">
        <v>2500</v>
      </c>
      <c r="P23" s="16">
        <v>1</v>
      </c>
      <c r="Q23" s="51">
        <f t="shared" si="3"/>
        <v>5000</v>
      </c>
      <c r="R23" s="67">
        <f t="shared" si="4"/>
        <v>14000</v>
      </c>
    </row>
    <row r="24" spans="1:18" ht="18.75" hidden="1" x14ac:dyDescent="0.3">
      <c r="A24" s="52">
        <v>37</v>
      </c>
      <c r="B24" s="16"/>
      <c r="C24" s="16"/>
      <c r="D24" s="16"/>
      <c r="E24" s="51">
        <f t="shared" si="0"/>
        <v>0</v>
      </c>
      <c r="F24" s="16"/>
      <c r="G24" s="16"/>
      <c r="H24" s="16"/>
      <c r="I24" s="51">
        <f t="shared" si="1"/>
        <v>0</v>
      </c>
      <c r="J24" s="66">
        <v>1</v>
      </c>
      <c r="K24" s="66">
        <v>1300</v>
      </c>
      <c r="L24" s="66">
        <v>1</v>
      </c>
      <c r="M24" s="51">
        <f t="shared" si="2"/>
        <v>1300</v>
      </c>
      <c r="N24" s="16"/>
      <c r="O24" s="16"/>
      <c r="P24" s="16"/>
      <c r="Q24" s="51">
        <f t="shared" si="3"/>
        <v>0</v>
      </c>
      <c r="R24" s="67">
        <f t="shared" si="4"/>
        <v>1300</v>
      </c>
    </row>
    <row r="25" spans="1:18" ht="18.75" hidden="1" x14ac:dyDescent="0.3">
      <c r="A25" s="52">
        <v>38</v>
      </c>
      <c r="B25" s="16"/>
      <c r="C25" s="16"/>
      <c r="D25" s="16"/>
      <c r="E25" s="51">
        <f t="shared" si="0"/>
        <v>0</v>
      </c>
      <c r="F25" s="16"/>
      <c r="G25" s="16"/>
      <c r="H25" s="16"/>
      <c r="I25" s="51">
        <f t="shared" si="1"/>
        <v>0</v>
      </c>
      <c r="J25" s="66"/>
      <c r="K25" s="66"/>
      <c r="L25" s="66"/>
      <c r="M25" s="51">
        <f t="shared" si="2"/>
        <v>0</v>
      </c>
      <c r="N25" s="16"/>
      <c r="O25" s="16"/>
      <c r="P25" s="16"/>
      <c r="Q25" s="51">
        <f t="shared" si="3"/>
        <v>0</v>
      </c>
      <c r="R25" s="67">
        <f t="shared" si="4"/>
        <v>0</v>
      </c>
    </row>
    <row r="26" spans="1:18" ht="18.75" hidden="1" x14ac:dyDescent="0.3">
      <c r="A26" s="52">
        <v>41</v>
      </c>
      <c r="B26" s="16"/>
      <c r="C26" s="16"/>
      <c r="D26" s="16"/>
      <c r="E26" s="51">
        <f t="shared" si="0"/>
        <v>0</v>
      </c>
      <c r="F26" s="16"/>
      <c r="G26" s="16"/>
      <c r="H26" s="16"/>
      <c r="I26" s="51">
        <f t="shared" si="1"/>
        <v>0</v>
      </c>
      <c r="J26" s="66"/>
      <c r="K26" s="66"/>
      <c r="L26" s="66"/>
      <c r="M26" s="51">
        <f t="shared" si="2"/>
        <v>0</v>
      </c>
      <c r="N26" s="16"/>
      <c r="O26" s="16"/>
      <c r="P26" s="16"/>
      <c r="Q26" s="51">
        <f t="shared" si="3"/>
        <v>0</v>
      </c>
      <c r="R26" s="67">
        <f t="shared" si="4"/>
        <v>0</v>
      </c>
    </row>
    <row r="27" spans="1:18" ht="18.75" hidden="1" x14ac:dyDescent="0.3">
      <c r="A27" s="52">
        <v>42</v>
      </c>
      <c r="B27" s="16"/>
      <c r="C27" s="16"/>
      <c r="D27" s="16"/>
      <c r="E27" s="51">
        <f t="shared" si="0"/>
        <v>0</v>
      </c>
      <c r="F27" s="16">
        <v>2</v>
      </c>
      <c r="G27" s="16">
        <v>800</v>
      </c>
      <c r="H27" s="16">
        <v>1</v>
      </c>
      <c r="I27" s="51">
        <f t="shared" si="1"/>
        <v>1600</v>
      </c>
      <c r="J27" s="66">
        <v>1</v>
      </c>
      <c r="K27" s="66">
        <v>1300</v>
      </c>
      <c r="L27" s="66">
        <v>1</v>
      </c>
      <c r="M27" s="51">
        <f t="shared" si="2"/>
        <v>1300</v>
      </c>
      <c r="N27" s="16"/>
      <c r="O27" s="16"/>
      <c r="P27" s="16"/>
      <c r="Q27" s="51">
        <f t="shared" si="3"/>
        <v>0</v>
      </c>
      <c r="R27" s="67">
        <f t="shared" si="4"/>
        <v>2900</v>
      </c>
    </row>
    <row r="28" spans="1:18" ht="18.75" hidden="1" x14ac:dyDescent="0.3">
      <c r="A28" s="52">
        <v>43</v>
      </c>
      <c r="B28" s="16"/>
      <c r="C28" s="16"/>
      <c r="D28" s="16"/>
      <c r="E28" s="51">
        <f t="shared" si="0"/>
        <v>0</v>
      </c>
      <c r="F28" s="16">
        <v>1</v>
      </c>
      <c r="G28" s="16">
        <v>3000</v>
      </c>
      <c r="H28" s="16">
        <v>1</v>
      </c>
      <c r="I28" s="51">
        <f t="shared" si="1"/>
        <v>3000</v>
      </c>
      <c r="J28" s="66"/>
      <c r="K28" s="66"/>
      <c r="L28" s="66"/>
      <c r="M28" s="51">
        <f t="shared" si="2"/>
        <v>0</v>
      </c>
      <c r="N28" s="16">
        <v>1</v>
      </c>
      <c r="O28" s="16">
        <v>3000</v>
      </c>
      <c r="P28" s="16">
        <v>1</v>
      </c>
      <c r="Q28" s="51">
        <f t="shared" si="3"/>
        <v>3000</v>
      </c>
      <c r="R28" s="67">
        <f t="shared" si="4"/>
        <v>6000</v>
      </c>
    </row>
    <row r="29" spans="1:18" ht="18.75" hidden="1" x14ac:dyDescent="0.3">
      <c r="A29" s="52">
        <v>44</v>
      </c>
      <c r="B29" s="16"/>
      <c r="C29" s="16"/>
      <c r="D29" s="16"/>
      <c r="E29" s="51">
        <f t="shared" si="0"/>
        <v>0</v>
      </c>
      <c r="F29" s="16">
        <v>1</v>
      </c>
      <c r="G29" s="16">
        <v>2000</v>
      </c>
      <c r="H29" s="16">
        <v>1</v>
      </c>
      <c r="I29" s="51">
        <f t="shared" si="1"/>
        <v>2000</v>
      </c>
      <c r="J29" s="66">
        <v>1</v>
      </c>
      <c r="K29" s="66">
        <v>1300</v>
      </c>
      <c r="L29" s="66">
        <v>1</v>
      </c>
      <c r="M29" s="51">
        <f t="shared" si="2"/>
        <v>1300</v>
      </c>
      <c r="N29" s="16"/>
      <c r="O29" s="16"/>
      <c r="P29" s="16"/>
      <c r="Q29" s="51">
        <f t="shared" si="3"/>
        <v>0</v>
      </c>
      <c r="R29" s="67">
        <f t="shared" si="4"/>
        <v>3300</v>
      </c>
    </row>
    <row r="30" spans="1:18" ht="18.75" hidden="1" x14ac:dyDescent="0.3">
      <c r="A30" s="52">
        <v>45</v>
      </c>
      <c r="B30" s="16"/>
      <c r="C30" s="16"/>
      <c r="D30" s="16"/>
      <c r="E30" s="51">
        <f t="shared" si="0"/>
        <v>0</v>
      </c>
      <c r="F30" s="16"/>
      <c r="G30" s="16"/>
      <c r="H30" s="16"/>
      <c r="I30" s="51">
        <f t="shared" si="1"/>
        <v>0</v>
      </c>
      <c r="J30" s="66"/>
      <c r="K30" s="66"/>
      <c r="L30" s="66"/>
      <c r="M30" s="51">
        <f t="shared" si="2"/>
        <v>0</v>
      </c>
      <c r="N30" s="16"/>
      <c r="O30" s="16"/>
      <c r="P30" s="16"/>
      <c r="Q30" s="51">
        <f t="shared" si="3"/>
        <v>0</v>
      </c>
      <c r="R30" s="67">
        <f t="shared" si="4"/>
        <v>0</v>
      </c>
    </row>
    <row r="31" spans="1:18" ht="18.75" hidden="1" x14ac:dyDescent="0.3">
      <c r="A31" s="52">
        <v>49</v>
      </c>
      <c r="B31" s="16"/>
      <c r="C31" s="16"/>
      <c r="D31" s="16"/>
      <c r="E31" s="51">
        <f t="shared" si="0"/>
        <v>0</v>
      </c>
      <c r="F31" s="16"/>
      <c r="G31" s="16"/>
      <c r="H31" s="16"/>
      <c r="I31" s="51">
        <f t="shared" si="1"/>
        <v>0</v>
      </c>
      <c r="J31" s="66"/>
      <c r="K31" s="66"/>
      <c r="L31" s="66"/>
      <c r="M31" s="51">
        <f t="shared" si="2"/>
        <v>0</v>
      </c>
      <c r="N31" s="16"/>
      <c r="O31" s="16"/>
      <c r="P31" s="16"/>
      <c r="Q31" s="51">
        <f t="shared" si="3"/>
        <v>0</v>
      </c>
      <c r="R31" s="67">
        <f t="shared" si="4"/>
        <v>0</v>
      </c>
    </row>
    <row r="32" spans="1:18" ht="18.75" hidden="1" x14ac:dyDescent="0.3">
      <c r="A32" s="52">
        <v>50</v>
      </c>
      <c r="B32" s="16"/>
      <c r="C32" s="16"/>
      <c r="D32" s="16"/>
      <c r="E32" s="51">
        <f t="shared" si="0"/>
        <v>0</v>
      </c>
      <c r="F32" s="16">
        <v>1</v>
      </c>
      <c r="G32" s="16">
        <v>400</v>
      </c>
      <c r="H32" s="16">
        <v>1</v>
      </c>
      <c r="I32" s="51">
        <f t="shared" si="1"/>
        <v>400</v>
      </c>
      <c r="J32" s="66"/>
      <c r="K32" s="66"/>
      <c r="L32" s="66"/>
      <c r="M32" s="51">
        <f t="shared" si="2"/>
        <v>0</v>
      </c>
      <c r="N32" s="16">
        <v>1</v>
      </c>
      <c r="O32" s="16">
        <v>400</v>
      </c>
      <c r="P32" s="16">
        <v>1</v>
      </c>
      <c r="Q32" s="51">
        <f t="shared" si="3"/>
        <v>400</v>
      </c>
      <c r="R32" s="67">
        <f t="shared" si="4"/>
        <v>800</v>
      </c>
    </row>
    <row r="33" spans="1:18" ht="18.75" hidden="1" x14ac:dyDescent="0.3">
      <c r="A33" s="52">
        <v>53</v>
      </c>
      <c r="B33" s="16"/>
      <c r="C33" s="16"/>
      <c r="D33" s="16"/>
      <c r="E33" s="51">
        <f t="shared" si="0"/>
        <v>0</v>
      </c>
      <c r="F33" s="16">
        <v>1</v>
      </c>
      <c r="G33" s="16">
        <v>4000</v>
      </c>
      <c r="H33" s="16">
        <v>1</v>
      </c>
      <c r="I33" s="51">
        <f t="shared" si="1"/>
        <v>4000</v>
      </c>
      <c r="J33" s="66">
        <v>2</v>
      </c>
      <c r="K33" s="66">
        <v>1300</v>
      </c>
      <c r="L33" s="66">
        <v>1</v>
      </c>
      <c r="M33" s="51">
        <f t="shared" si="2"/>
        <v>2600</v>
      </c>
      <c r="N33" s="16"/>
      <c r="O33" s="16"/>
      <c r="P33" s="16"/>
      <c r="Q33" s="51">
        <f t="shared" si="3"/>
        <v>0</v>
      </c>
      <c r="R33" s="67">
        <f t="shared" si="4"/>
        <v>6600</v>
      </c>
    </row>
    <row r="34" spans="1:18" ht="18.75" hidden="1" x14ac:dyDescent="0.3">
      <c r="A34" s="52">
        <v>56</v>
      </c>
      <c r="B34" s="16"/>
      <c r="C34" s="16"/>
      <c r="D34" s="16"/>
      <c r="E34" s="51">
        <f t="shared" si="0"/>
        <v>0</v>
      </c>
      <c r="F34" s="16">
        <v>2</v>
      </c>
      <c r="G34" s="16">
        <v>2000</v>
      </c>
      <c r="H34" s="16">
        <v>1</v>
      </c>
      <c r="I34" s="51">
        <f t="shared" si="1"/>
        <v>4000</v>
      </c>
      <c r="J34" s="66">
        <v>5</v>
      </c>
      <c r="K34" s="66">
        <v>1000</v>
      </c>
      <c r="L34" s="66">
        <v>1</v>
      </c>
      <c r="M34" s="51">
        <f t="shared" si="2"/>
        <v>5000</v>
      </c>
      <c r="N34" s="16"/>
      <c r="O34" s="16"/>
      <c r="P34" s="16"/>
      <c r="Q34" s="51">
        <f t="shared" si="3"/>
        <v>0</v>
      </c>
      <c r="R34" s="67">
        <f t="shared" si="4"/>
        <v>9000</v>
      </c>
    </row>
    <row r="35" spans="1:18" ht="18.75" hidden="1" x14ac:dyDescent="0.3">
      <c r="A35" s="52">
        <v>57</v>
      </c>
      <c r="B35" s="16">
        <v>2</v>
      </c>
      <c r="C35" s="16">
        <v>800</v>
      </c>
      <c r="D35" s="16">
        <v>1</v>
      </c>
      <c r="E35" s="51">
        <f t="shared" si="0"/>
        <v>1600</v>
      </c>
      <c r="F35" s="16">
        <v>2</v>
      </c>
      <c r="G35" s="16">
        <v>800</v>
      </c>
      <c r="H35" s="16">
        <v>1</v>
      </c>
      <c r="I35" s="51">
        <f t="shared" si="1"/>
        <v>1600</v>
      </c>
      <c r="J35" s="66">
        <v>2</v>
      </c>
      <c r="K35" s="66">
        <v>200</v>
      </c>
      <c r="L35" s="66">
        <v>1</v>
      </c>
      <c r="M35" s="51">
        <f t="shared" si="2"/>
        <v>400</v>
      </c>
      <c r="N35" s="16">
        <v>1</v>
      </c>
      <c r="O35" s="16">
        <v>800</v>
      </c>
      <c r="P35" s="16">
        <v>1</v>
      </c>
      <c r="Q35" s="51">
        <f t="shared" si="3"/>
        <v>800</v>
      </c>
      <c r="R35" s="67">
        <f t="shared" si="4"/>
        <v>4400</v>
      </c>
    </row>
    <row r="36" spans="1:18" ht="18.75" hidden="1" x14ac:dyDescent="0.3">
      <c r="A36" s="52">
        <v>58</v>
      </c>
      <c r="B36" s="16">
        <v>1</v>
      </c>
      <c r="C36" s="16">
        <v>6000</v>
      </c>
      <c r="D36" s="16">
        <v>1</v>
      </c>
      <c r="E36" s="51">
        <f t="shared" si="0"/>
        <v>6000</v>
      </c>
      <c r="F36" s="16">
        <v>1</v>
      </c>
      <c r="G36" s="16">
        <v>3000</v>
      </c>
      <c r="H36" s="16">
        <v>1</v>
      </c>
      <c r="I36" s="51">
        <f t="shared" si="1"/>
        <v>3000</v>
      </c>
      <c r="J36" s="66"/>
      <c r="K36" s="66"/>
      <c r="L36" s="66"/>
      <c r="M36" s="51">
        <f t="shared" si="2"/>
        <v>0</v>
      </c>
      <c r="N36" s="16"/>
      <c r="O36" s="16"/>
      <c r="P36" s="16"/>
      <c r="Q36" s="51">
        <f t="shared" si="3"/>
        <v>0</v>
      </c>
      <c r="R36" s="67">
        <f t="shared" si="4"/>
        <v>9000</v>
      </c>
    </row>
    <row r="37" spans="1:18" ht="18.75" hidden="1" x14ac:dyDescent="0.3">
      <c r="A37" s="52" t="s">
        <v>110</v>
      </c>
      <c r="B37" s="16"/>
      <c r="C37" s="16"/>
      <c r="D37" s="16"/>
      <c r="E37" s="51">
        <f t="shared" si="0"/>
        <v>0</v>
      </c>
      <c r="F37" s="16"/>
      <c r="G37" s="16"/>
      <c r="H37" s="16"/>
      <c r="I37" s="51">
        <f t="shared" si="1"/>
        <v>0</v>
      </c>
      <c r="J37" s="66">
        <v>1</v>
      </c>
      <c r="K37" s="66">
        <v>1300</v>
      </c>
      <c r="L37" s="66">
        <v>1</v>
      </c>
      <c r="M37" s="51">
        <f t="shared" si="2"/>
        <v>1300</v>
      </c>
      <c r="N37" s="16"/>
      <c r="O37" s="16"/>
      <c r="P37" s="16"/>
      <c r="Q37" s="51">
        <f t="shared" si="3"/>
        <v>0</v>
      </c>
      <c r="R37" s="67">
        <f t="shared" si="4"/>
        <v>1300</v>
      </c>
    </row>
    <row r="38" spans="1:18" ht="18.75" hidden="1" x14ac:dyDescent="0.3">
      <c r="A38" s="52" t="s">
        <v>111</v>
      </c>
      <c r="B38" s="16">
        <v>1</v>
      </c>
      <c r="C38" s="16">
        <v>5000</v>
      </c>
      <c r="D38" s="16">
        <v>1</v>
      </c>
      <c r="E38" s="51">
        <f t="shared" si="0"/>
        <v>5000</v>
      </c>
      <c r="F38" s="16">
        <v>1</v>
      </c>
      <c r="G38" s="16">
        <v>3000</v>
      </c>
      <c r="H38" s="16">
        <v>1</v>
      </c>
      <c r="I38" s="51">
        <f t="shared" si="1"/>
        <v>3000</v>
      </c>
      <c r="J38" s="66">
        <v>1</v>
      </c>
      <c r="K38" s="66">
        <v>9000</v>
      </c>
      <c r="L38" s="66">
        <v>1</v>
      </c>
      <c r="M38" s="51">
        <f t="shared" si="2"/>
        <v>9000</v>
      </c>
      <c r="N38" s="16"/>
      <c r="O38" s="16"/>
      <c r="P38" s="16"/>
      <c r="Q38" s="51">
        <f t="shared" si="3"/>
        <v>0</v>
      </c>
      <c r="R38" s="67">
        <f t="shared" si="4"/>
        <v>17000</v>
      </c>
    </row>
    <row r="39" spans="1:18" ht="18.75" hidden="1" x14ac:dyDescent="0.3">
      <c r="A39" s="52" t="s">
        <v>112</v>
      </c>
      <c r="B39" s="16"/>
      <c r="C39" s="16"/>
      <c r="D39" s="16"/>
      <c r="E39" s="51">
        <f t="shared" si="0"/>
        <v>0</v>
      </c>
      <c r="F39" s="16"/>
      <c r="G39" s="16"/>
      <c r="H39" s="16"/>
      <c r="I39" s="51">
        <f t="shared" si="1"/>
        <v>0</v>
      </c>
      <c r="J39" s="66"/>
      <c r="K39" s="66"/>
      <c r="L39" s="66"/>
      <c r="M39" s="51">
        <f t="shared" si="2"/>
        <v>0</v>
      </c>
      <c r="N39" s="16"/>
      <c r="O39" s="16"/>
      <c r="P39" s="16"/>
      <c r="Q39" s="51">
        <f t="shared" si="3"/>
        <v>0</v>
      </c>
      <c r="R39" s="67">
        <f t="shared" si="4"/>
        <v>0</v>
      </c>
    </row>
    <row r="40" spans="1:18" ht="18.75" hidden="1" x14ac:dyDescent="0.3">
      <c r="A40" s="52" t="s">
        <v>113</v>
      </c>
      <c r="B40" s="16">
        <v>1</v>
      </c>
      <c r="C40" s="16">
        <v>2000</v>
      </c>
      <c r="D40" s="16">
        <v>1</v>
      </c>
      <c r="E40" s="51">
        <f t="shared" si="0"/>
        <v>2000</v>
      </c>
      <c r="F40" s="16">
        <v>1</v>
      </c>
      <c r="G40" s="16">
        <v>2000</v>
      </c>
      <c r="H40" s="16">
        <v>1</v>
      </c>
      <c r="I40" s="51">
        <f t="shared" si="1"/>
        <v>2000</v>
      </c>
      <c r="J40" s="66">
        <v>1</v>
      </c>
      <c r="K40" s="66">
        <v>800</v>
      </c>
      <c r="L40" s="66">
        <v>1</v>
      </c>
      <c r="M40" s="51">
        <f t="shared" si="2"/>
        <v>800</v>
      </c>
      <c r="N40" s="16">
        <v>1</v>
      </c>
      <c r="O40" s="16">
        <v>2000</v>
      </c>
      <c r="P40" s="16">
        <v>1</v>
      </c>
      <c r="Q40" s="51">
        <f t="shared" si="3"/>
        <v>2000</v>
      </c>
      <c r="R40" s="67">
        <f t="shared" si="4"/>
        <v>6800</v>
      </c>
    </row>
    <row r="41" spans="1:18" ht="18.75" hidden="1" x14ac:dyDescent="0.3">
      <c r="A41" s="52" t="s">
        <v>114</v>
      </c>
      <c r="B41" s="16"/>
      <c r="C41" s="16"/>
      <c r="D41" s="16"/>
      <c r="E41" s="51">
        <f t="shared" si="0"/>
        <v>0</v>
      </c>
      <c r="F41" s="16">
        <v>1</v>
      </c>
      <c r="G41" s="16">
        <v>2000</v>
      </c>
      <c r="H41" s="16">
        <v>1</v>
      </c>
      <c r="I41" s="51">
        <f t="shared" si="1"/>
        <v>2000</v>
      </c>
      <c r="J41" s="66"/>
      <c r="K41" s="66"/>
      <c r="L41" s="66"/>
      <c r="M41" s="51">
        <f t="shared" si="2"/>
        <v>0</v>
      </c>
      <c r="N41" s="16">
        <v>2</v>
      </c>
      <c r="O41" s="16">
        <v>200</v>
      </c>
      <c r="P41" s="16">
        <v>1</v>
      </c>
      <c r="Q41" s="51">
        <f t="shared" si="3"/>
        <v>400</v>
      </c>
      <c r="R41" s="67">
        <f t="shared" si="4"/>
        <v>2400</v>
      </c>
    </row>
    <row r="42" spans="1:18" ht="18.75" hidden="1" x14ac:dyDescent="0.3">
      <c r="A42" s="52" t="s">
        <v>115</v>
      </c>
      <c r="B42" s="16"/>
      <c r="C42" s="16"/>
      <c r="D42" s="16"/>
      <c r="E42" s="51">
        <f t="shared" si="0"/>
        <v>0</v>
      </c>
      <c r="F42" s="16">
        <v>1</v>
      </c>
      <c r="G42" s="16">
        <v>2000</v>
      </c>
      <c r="H42" s="16">
        <v>1</v>
      </c>
      <c r="I42" s="51">
        <f t="shared" si="1"/>
        <v>2000</v>
      </c>
      <c r="J42" s="66">
        <v>1</v>
      </c>
      <c r="K42" s="66">
        <v>1300</v>
      </c>
      <c r="L42" s="66">
        <v>1</v>
      </c>
      <c r="M42" s="51">
        <f t="shared" si="2"/>
        <v>1300</v>
      </c>
      <c r="N42" s="16"/>
      <c r="O42" s="16"/>
      <c r="P42" s="16"/>
      <c r="Q42" s="51">
        <f t="shared" si="3"/>
        <v>0</v>
      </c>
      <c r="R42" s="67">
        <f t="shared" si="4"/>
        <v>3300</v>
      </c>
    </row>
    <row r="43" spans="1:18" ht="18.75" hidden="1" x14ac:dyDescent="0.3">
      <c r="A43" s="52" t="s">
        <v>116</v>
      </c>
      <c r="B43" s="16">
        <v>2</v>
      </c>
      <c r="C43" s="16">
        <v>2000</v>
      </c>
      <c r="D43" s="16">
        <v>1</v>
      </c>
      <c r="E43" s="51">
        <f t="shared" si="0"/>
        <v>4000</v>
      </c>
      <c r="F43" s="16">
        <v>1</v>
      </c>
      <c r="G43" s="16">
        <v>3000</v>
      </c>
      <c r="H43" s="16">
        <v>1</v>
      </c>
      <c r="I43" s="51">
        <f t="shared" si="1"/>
        <v>3000</v>
      </c>
      <c r="J43" s="66"/>
      <c r="K43" s="66"/>
      <c r="L43" s="66"/>
      <c r="M43" s="51">
        <f t="shared" si="2"/>
        <v>0</v>
      </c>
      <c r="N43" s="16"/>
      <c r="O43" s="16"/>
      <c r="P43" s="16"/>
      <c r="Q43" s="51">
        <f t="shared" si="3"/>
        <v>0</v>
      </c>
      <c r="R43" s="67">
        <f t="shared" si="4"/>
        <v>7000</v>
      </c>
    </row>
    <row r="44" spans="1:18" ht="18.75" hidden="1" x14ac:dyDescent="0.3">
      <c r="A44" s="52" t="s">
        <v>117</v>
      </c>
      <c r="B44" s="16">
        <v>1</v>
      </c>
      <c r="C44" s="16">
        <v>2000</v>
      </c>
      <c r="D44" s="16">
        <v>1</v>
      </c>
      <c r="E44" s="51">
        <f t="shared" si="0"/>
        <v>2000</v>
      </c>
      <c r="F44" s="16">
        <v>1</v>
      </c>
      <c r="G44" s="16">
        <v>3000</v>
      </c>
      <c r="H44" s="16">
        <v>1</v>
      </c>
      <c r="I44" s="51">
        <f t="shared" si="1"/>
        <v>3000</v>
      </c>
      <c r="J44" s="66">
        <v>3</v>
      </c>
      <c r="K44" s="66">
        <v>500</v>
      </c>
      <c r="L44" s="66">
        <v>1</v>
      </c>
      <c r="M44" s="51">
        <f t="shared" si="2"/>
        <v>1500</v>
      </c>
      <c r="N44" s="16">
        <v>1</v>
      </c>
      <c r="O44" s="16">
        <v>4000</v>
      </c>
      <c r="P44" s="16">
        <v>1</v>
      </c>
      <c r="Q44" s="51">
        <f t="shared" si="3"/>
        <v>4000</v>
      </c>
      <c r="R44" s="67">
        <f t="shared" si="4"/>
        <v>10500</v>
      </c>
    </row>
    <row r="45" spans="1:18" ht="18.75" hidden="1" x14ac:dyDescent="0.3">
      <c r="A45" s="52" t="s">
        <v>118</v>
      </c>
      <c r="B45" s="16"/>
      <c r="C45" s="16"/>
      <c r="D45" s="16"/>
      <c r="E45" s="51">
        <f t="shared" si="0"/>
        <v>0</v>
      </c>
      <c r="F45" s="16"/>
      <c r="G45" s="16"/>
      <c r="H45" s="16"/>
      <c r="I45" s="51">
        <f t="shared" si="1"/>
        <v>0</v>
      </c>
      <c r="J45" s="66">
        <v>2</v>
      </c>
      <c r="K45" s="66">
        <v>1300</v>
      </c>
      <c r="L45" s="66">
        <v>1</v>
      </c>
      <c r="M45" s="51">
        <f t="shared" si="2"/>
        <v>2600</v>
      </c>
      <c r="N45" s="16"/>
      <c r="O45" s="16"/>
      <c r="P45" s="16"/>
      <c r="Q45" s="51">
        <f t="shared" si="3"/>
        <v>0</v>
      </c>
      <c r="R45" s="67">
        <f t="shared" si="4"/>
        <v>2600</v>
      </c>
    </row>
    <row r="46" spans="1:18" ht="18.75" hidden="1" x14ac:dyDescent="0.3">
      <c r="A46" s="52" t="s">
        <v>0</v>
      </c>
      <c r="B46" s="16"/>
      <c r="C46" s="16"/>
      <c r="D46" s="16"/>
      <c r="E46" s="51">
        <f t="shared" si="0"/>
        <v>0</v>
      </c>
      <c r="F46" s="16"/>
      <c r="G46" s="16"/>
      <c r="H46" s="16"/>
      <c r="I46" s="51">
        <f t="shared" si="1"/>
        <v>0</v>
      </c>
      <c r="J46" s="66"/>
      <c r="K46" s="66"/>
      <c r="L46" s="66"/>
      <c r="M46" s="51">
        <f t="shared" si="2"/>
        <v>0</v>
      </c>
      <c r="N46" s="16"/>
      <c r="O46" s="16"/>
      <c r="P46" s="16"/>
      <c r="Q46" s="51">
        <f t="shared" si="3"/>
        <v>0</v>
      </c>
      <c r="R46" s="67">
        <f t="shared" si="4"/>
        <v>0</v>
      </c>
    </row>
    <row r="47" spans="1:18" ht="18.75" hidden="1" x14ac:dyDescent="0.3">
      <c r="A47" s="52" t="s">
        <v>119</v>
      </c>
      <c r="B47" s="16"/>
      <c r="C47" s="16"/>
      <c r="D47" s="16"/>
      <c r="E47" s="51">
        <f t="shared" si="0"/>
        <v>0</v>
      </c>
      <c r="F47" s="16"/>
      <c r="G47" s="16"/>
      <c r="H47" s="16"/>
      <c r="I47" s="51">
        <f t="shared" si="1"/>
        <v>0</v>
      </c>
      <c r="J47" s="66"/>
      <c r="K47" s="66"/>
      <c r="L47" s="66"/>
      <c r="M47" s="51">
        <f t="shared" si="2"/>
        <v>0</v>
      </c>
      <c r="N47" s="16"/>
      <c r="O47" s="16"/>
      <c r="P47" s="16"/>
      <c r="Q47" s="51">
        <f t="shared" si="3"/>
        <v>0</v>
      </c>
      <c r="R47" s="67">
        <f t="shared" si="4"/>
        <v>0</v>
      </c>
    </row>
    <row r="48" spans="1:18" ht="18.75" hidden="1" x14ac:dyDescent="0.3">
      <c r="A48" s="52" t="s">
        <v>100</v>
      </c>
      <c r="B48" s="16"/>
      <c r="C48" s="16"/>
      <c r="D48" s="16"/>
      <c r="E48" s="51">
        <f t="shared" si="0"/>
        <v>0</v>
      </c>
      <c r="F48" s="16">
        <v>3</v>
      </c>
      <c r="G48" s="16">
        <v>1000</v>
      </c>
      <c r="H48" s="16">
        <v>1</v>
      </c>
      <c r="I48" s="51">
        <f t="shared" si="1"/>
        <v>3000</v>
      </c>
      <c r="J48" s="66"/>
      <c r="K48" s="66"/>
      <c r="L48" s="66"/>
      <c r="M48" s="51">
        <f t="shared" si="2"/>
        <v>0</v>
      </c>
      <c r="N48" s="16"/>
      <c r="O48" s="16"/>
      <c r="P48" s="16"/>
      <c r="Q48" s="51">
        <f t="shared" si="3"/>
        <v>0</v>
      </c>
      <c r="R48" s="67">
        <f t="shared" si="4"/>
        <v>3000</v>
      </c>
    </row>
    <row r="49" spans="1:18" ht="18.75" hidden="1" x14ac:dyDescent="0.3">
      <c r="A49" s="52" t="s">
        <v>101</v>
      </c>
      <c r="B49" s="16">
        <v>1</v>
      </c>
      <c r="C49" s="16">
        <v>5000</v>
      </c>
      <c r="D49" s="16">
        <v>1</v>
      </c>
      <c r="E49" s="51">
        <f t="shared" si="0"/>
        <v>5000</v>
      </c>
      <c r="F49" s="16">
        <v>1</v>
      </c>
      <c r="G49" s="16">
        <v>5000</v>
      </c>
      <c r="H49" s="16">
        <v>1</v>
      </c>
      <c r="I49" s="51">
        <f t="shared" si="1"/>
        <v>5000</v>
      </c>
      <c r="J49" s="66">
        <v>1</v>
      </c>
      <c r="K49" s="66">
        <v>10000</v>
      </c>
      <c r="L49" s="66">
        <v>1</v>
      </c>
      <c r="M49" s="51">
        <f t="shared" si="2"/>
        <v>10000</v>
      </c>
      <c r="N49" s="16">
        <v>1</v>
      </c>
      <c r="O49" s="16">
        <v>10000</v>
      </c>
      <c r="P49" s="16">
        <v>1</v>
      </c>
      <c r="Q49" s="51">
        <f t="shared" si="3"/>
        <v>10000</v>
      </c>
      <c r="R49" s="67">
        <f t="shared" si="4"/>
        <v>30000</v>
      </c>
    </row>
    <row r="50" spans="1:18" ht="18.75" x14ac:dyDescent="0.3">
      <c r="A50" s="52" t="s">
        <v>102</v>
      </c>
      <c r="B50" s="16"/>
      <c r="C50" s="16"/>
      <c r="D50" s="16"/>
      <c r="E50" s="51">
        <f t="shared" si="0"/>
        <v>0</v>
      </c>
      <c r="F50" s="16"/>
      <c r="G50" s="16"/>
      <c r="H50" s="16"/>
      <c r="I50" s="51">
        <f t="shared" si="1"/>
        <v>0</v>
      </c>
      <c r="J50" s="66"/>
      <c r="K50" s="66"/>
      <c r="L50" s="66"/>
      <c r="M50" s="51">
        <f t="shared" si="2"/>
        <v>0</v>
      </c>
      <c r="N50" s="16"/>
      <c r="O50" s="16"/>
      <c r="P50" s="16"/>
      <c r="Q50" s="51">
        <f t="shared" si="3"/>
        <v>0</v>
      </c>
      <c r="R50" s="67">
        <f t="shared" si="4"/>
        <v>0</v>
      </c>
    </row>
    <row r="51" spans="1:18" ht="18.75" hidden="1" x14ac:dyDescent="0.3">
      <c r="A51" s="52" t="s">
        <v>103</v>
      </c>
      <c r="B51" s="16"/>
      <c r="C51" s="16"/>
      <c r="D51" s="16"/>
      <c r="E51" s="51">
        <f t="shared" si="0"/>
        <v>0</v>
      </c>
      <c r="F51" s="16">
        <v>1</v>
      </c>
      <c r="G51" s="16">
        <v>2000</v>
      </c>
      <c r="H51" s="16">
        <v>1</v>
      </c>
      <c r="I51" s="51">
        <f t="shared" si="1"/>
        <v>2000</v>
      </c>
      <c r="J51" s="66">
        <v>1</v>
      </c>
      <c r="K51" s="66">
        <v>1300</v>
      </c>
      <c r="L51" s="66">
        <v>1</v>
      </c>
      <c r="M51" s="51">
        <f t="shared" si="2"/>
        <v>1300</v>
      </c>
      <c r="N51" s="16"/>
      <c r="O51" s="16"/>
      <c r="P51" s="16"/>
      <c r="Q51" s="51">
        <f t="shared" si="3"/>
        <v>0</v>
      </c>
      <c r="R51" s="67">
        <f t="shared" si="4"/>
        <v>3300</v>
      </c>
    </row>
    <row r="52" spans="1:18" ht="18.75" hidden="1" x14ac:dyDescent="0.3">
      <c r="A52" s="52" t="s">
        <v>104</v>
      </c>
      <c r="B52" s="16">
        <v>3</v>
      </c>
      <c r="C52" s="16">
        <v>800</v>
      </c>
      <c r="D52" s="16">
        <v>1</v>
      </c>
      <c r="E52" s="51">
        <f t="shared" si="0"/>
        <v>2400</v>
      </c>
      <c r="F52" s="16">
        <v>1</v>
      </c>
      <c r="G52" s="16">
        <v>1800</v>
      </c>
      <c r="H52" s="16">
        <v>1</v>
      </c>
      <c r="I52" s="51">
        <f t="shared" si="1"/>
        <v>1800</v>
      </c>
      <c r="J52" s="66">
        <v>1</v>
      </c>
      <c r="K52" s="66">
        <v>500</v>
      </c>
      <c r="L52" s="66">
        <v>1</v>
      </c>
      <c r="M52" s="51">
        <f t="shared" si="2"/>
        <v>500</v>
      </c>
      <c r="N52" s="16">
        <v>1</v>
      </c>
      <c r="O52" s="16">
        <v>5000</v>
      </c>
      <c r="P52" s="16">
        <v>1</v>
      </c>
      <c r="Q52" s="51">
        <f t="shared" si="3"/>
        <v>5000</v>
      </c>
      <c r="R52" s="67">
        <f t="shared" si="4"/>
        <v>9700</v>
      </c>
    </row>
    <row r="53" spans="1:18" ht="18.75" hidden="1" x14ac:dyDescent="0.3">
      <c r="A53" s="52" t="s">
        <v>105</v>
      </c>
      <c r="B53" s="16"/>
      <c r="C53" s="16"/>
      <c r="D53" s="16"/>
      <c r="E53" s="51">
        <f t="shared" si="0"/>
        <v>0</v>
      </c>
      <c r="F53" s="16">
        <v>2</v>
      </c>
      <c r="G53" s="16">
        <v>2000</v>
      </c>
      <c r="H53" s="16">
        <v>1</v>
      </c>
      <c r="I53" s="51">
        <f t="shared" si="1"/>
        <v>4000</v>
      </c>
      <c r="J53" s="66"/>
      <c r="K53" s="66"/>
      <c r="L53" s="66"/>
      <c r="M53" s="51">
        <f t="shared" si="2"/>
        <v>0</v>
      </c>
      <c r="N53" s="16"/>
      <c r="O53" s="16"/>
      <c r="P53" s="16"/>
      <c r="Q53" s="51">
        <f t="shared" si="3"/>
        <v>0</v>
      </c>
      <c r="R53" s="67">
        <f t="shared" si="4"/>
        <v>4000</v>
      </c>
    </row>
    <row r="54" spans="1:18" ht="18.75" hidden="1" x14ac:dyDescent="0.3">
      <c r="A54" s="52" t="s">
        <v>106</v>
      </c>
      <c r="B54" s="16"/>
      <c r="C54" s="16"/>
      <c r="D54" s="16"/>
      <c r="E54" s="51">
        <f t="shared" si="0"/>
        <v>0</v>
      </c>
      <c r="F54" s="16"/>
      <c r="G54" s="16"/>
      <c r="H54" s="16"/>
      <c r="I54" s="51">
        <f t="shared" si="1"/>
        <v>0</v>
      </c>
      <c r="J54" s="66"/>
      <c r="K54" s="66"/>
      <c r="L54" s="66"/>
      <c r="M54" s="51">
        <f t="shared" si="2"/>
        <v>0</v>
      </c>
      <c r="N54" s="16"/>
      <c r="O54" s="16"/>
      <c r="P54" s="16"/>
      <c r="Q54" s="51">
        <f t="shared" si="3"/>
        <v>0</v>
      </c>
      <c r="R54" s="67">
        <f t="shared" si="4"/>
        <v>0</v>
      </c>
    </row>
    <row r="55" spans="1:18" ht="15.75" x14ac:dyDescent="0.25">
      <c r="A55" s="52" t="s">
        <v>122</v>
      </c>
      <c r="B55" s="51">
        <f>SUM(B5:B54)</f>
        <v>19</v>
      </c>
      <c r="C55" s="51">
        <f>ROUND((E55/D55/B55),0)</f>
        <v>2316</v>
      </c>
      <c r="D55" s="51">
        <v>1</v>
      </c>
      <c r="E55" s="51">
        <f>SUM(E5:E54)</f>
        <v>44000</v>
      </c>
      <c r="F55" s="51">
        <f>SUM(F5:F54)</f>
        <v>39</v>
      </c>
      <c r="G55" s="51">
        <f t="shared" ref="G55" si="5">ROUND((I55/H55/F55),0)</f>
        <v>2085</v>
      </c>
      <c r="H55" s="51">
        <v>1</v>
      </c>
      <c r="I55" s="51">
        <f>SUM(I5:I54)</f>
        <v>81300</v>
      </c>
      <c r="J55" s="51">
        <f>SUM(J5:J54)</f>
        <v>40</v>
      </c>
      <c r="K55" s="51"/>
      <c r="L55" s="51">
        <v>1</v>
      </c>
      <c r="M55" s="51">
        <f>SUM(M5:M54)</f>
        <v>51700</v>
      </c>
      <c r="N55" s="51">
        <f>SUM(N5:N54)</f>
        <v>15</v>
      </c>
      <c r="O55" s="131"/>
      <c r="P55" s="131"/>
      <c r="Q55" s="51">
        <f>SUM(Q5:Q54)</f>
        <v>45600</v>
      </c>
      <c r="R55" s="51">
        <f>SUM(R5:R54)</f>
        <v>222600</v>
      </c>
    </row>
    <row r="56" spans="1:18" x14ac:dyDescent="0.25">
      <c r="A56" s="213" t="s">
        <v>123</v>
      </c>
      <c r="B56" s="214"/>
    </row>
    <row r="57" spans="1:18" x14ac:dyDescent="0.25">
      <c r="R57" s="116">
        <v>222600</v>
      </c>
    </row>
    <row r="61" spans="1:18" ht="15.75" x14ac:dyDescent="0.25">
      <c r="A61" s="193" t="s">
        <v>108</v>
      </c>
      <c r="B61" s="227" t="s">
        <v>97</v>
      </c>
      <c r="C61" s="227"/>
      <c r="D61" s="227"/>
      <c r="E61" s="228"/>
      <c r="F61" s="227" t="s">
        <v>98</v>
      </c>
      <c r="G61" s="227"/>
      <c r="H61" s="227"/>
      <c r="I61" s="228"/>
      <c r="J61" s="227" t="s">
        <v>132</v>
      </c>
      <c r="K61" s="227"/>
      <c r="L61" s="227"/>
      <c r="M61" s="228"/>
      <c r="N61" s="227" t="s">
        <v>133</v>
      </c>
      <c r="O61" s="227"/>
      <c r="P61" s="227"/>
      <c r="Q61" s="228"/>
      <c r="R61" s="205" t="s">
        <v>99</v>
      </c>
    </row>
    <row r="62" spans="1:18" ht="63" x14ac:dyDescent="0.25">
      <c r="A62" s="210"/>
      <c r="B62" s="63" t="s">
        <v>5</v>
      </c>
      <c r="C62" s="64" t="s">
        <v>6</v>
      </c>
      <c r="D62" s="64" t="s">
        <v>7</v>
      </c>
      <c r="E62" s="65" t="s">
        <v>8</v>
      </c>
      <c r="F62" s="63" t="s">
        <v>5</v>
      </c>
      <c r="G62" s="64" t="s">
        <v>6</v>
      </c>
      <c r="H62" s="59" t="s">
        <v>7</v>
      </c>
      <c r="I62" s="65" t="s">
        <v>8</v>
      </c>
      <c r="J62" s="63" t="s">
        <v>5</v>
      </c>
      <c r="K62" s="64" t="s">
        <v>6</v>
      </c>
      <c r="L62" s="64" t="s">
        <v>7</v>
      </c>
      <c r="M62" s="65" t="s">
        <v>8</v>
      </c>
      <c r="N62" s="63" t="s">
        <v>5</v>
      </c>
      <c r="O62" s="64" t="s">
        <v>6</v>
      </c>
      <c r="P62" s="64" t="s">
        <v>7</v>
      </c>
      <c r="Q62" s="65" t="s">
        <v>8</v>
      </c>
      <c r="R62" s="206"/>
    </row>
    <row r="63" spans="1:18" ht="18.75" x14ac:dyDescent="0.3">
      <c r="A63" s="50">
        <v>1</v>
      </c>
      <c r="B63" s="16">
        <v>1</v>
      </c>
      <c r="C63" s="16">
        <v>1000</v>
      </c>
      <c r="D63" s="16">
        <v>1</v>
      </c>
      <c r="E63" s="51">
        <f>B63*C63*D63</f>
        <v>1000</v>
      </c>
      <c r="F63" s="16"/>
      <c r="G63" s="16"/>
      <c r="H63" s="16"/>
      <c r="I63" s="51">
        <f>F63*G63*H63</f>
        <v>0</v>
      </c>
      <c r="J63" s="66"/>
      <c r="K63" s="66"/>
      <c r="L63" s="66"/>
      <c r="M63" s="51">
        <f>J63*K63*L63</f>
        <v>0</v>
      </c>
      <c r="N63" s="16"/>
      <c r="O63" s="16"/>
      <c r="P63" s="16"/>
      <c r="Q63" s="51">
        <f>N63*O63*P63</f>
        <v>0</v>
      </c>
      <c r="R63" s="67">
        <f>E63+I63+M63+Q63</f>
        <v>1000</v>
      </c>
    </row>
  </sheetData>
  <mergeCells count="13">
    <mergeCell ref="N3:Q3"/>
    <mergeCell ref="R3:R4"/>
    <mergeCell ref="A3:A4"/>
    <mergeCell ref="B3:E3"/>
    <mergeCell ref="A56:B56"/>
    <mergeCell ref="F3:I3"/>
    <mergeCell ref="J3:M3"/>
    <mergeCell ref="R61:R62"/>
    <mergeCell ref="A61:A62"/>
    <mergeCell ref="B61:E61"/>
    <mergeCell ref="F61:I61"/>
    <mergeCell ref="J61:M61"/>
    <mergeCell ref="N61:Q6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70"/>
  <sheetViews>
    <sheetView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51" sqref="A51:XFD54"/>
    </sheetView>
  </sheetViews>
  <sheetFormatPr defaultRowHeight="15" x14ac:dyDescent="0.25"/>
  <cols>
    <col min="5" max="5" width="12.7109375" customWidth="1"/>
    <col min="6" max="6" width="13.7109375" bestFit="1" customWidth="1"/>
    <col min="8" max="8" width="9.5703125" bestFit="1" customWidth="1"/>
    <col min="9" max="10" width="14.85546875" bestFit="1" customWidth="1"/>
    <col min="13" max="13" width="15.7109375" customWidth="1"/>
    <col min="14" max="14" width="14.85546875" bestFit="1" customWidth="1"/>
    <col min="17" max="17" width="15.7109375" customWidth="1"/>
    <col min="18" max="18" width="9.5703125" bestFit="1" customWidth="1"/>
    <col min="19" max="20" width="10.7109375" customWidth="1"/>
    <col min="21" max="21" width="15.7109375" customWidth="1"/>
    <col min="22" max="22" width="13.7109375" bestFit="1" customWidth="1"/>
    <col min="23" max="23" width="10.7109375" customWidth="1"/>
    <col min="25" max="25" width="15.7109375" customWidth="1"/>
    <col min="26" max="28" width="12.7109375" customWidth="1"/>
    <col min="29" max="29" width="14.85546875" bestFit="1" customWidth="1"/>
    <col min="30" max="30" width="12.42578125" bestFit="1" customWidth="1"/>
    <col min="31" max="31" width="10.7109375" customWidth="1"/>
    <col min="33" max="33" width="15.7109375" customWidth="1"/>
    <col min="34" max="34" width="17.7109375" customWidth="1"/>
  </cols>
  <sheetData>
    <row r="1" spans="1:34" ht="15.75" x14ac:dyDescent="0.25">
      <c r="A1" s="30" t="s">
        <v>134</v>
      </c>
      <c r="B1" s="30"/>
      <c r="C1" s="30"/>
      <c r="D1" s="30"/>
      <c r="E1" s="30"/>
    </row>
    <row r="3" spans="1:34" ht="30" customHeight="1" x14ac:dyDescent="0.25">
      <c r="A3" s="193" t="s">
        <v>108</v>
      </c>
      <c r="B3" s="201" t="s">
        <v>16</v>
      </c>
      <c r="C3" s="201"/>
      <c r="D3" s="201"/>
      <c r="E3" s="201"/>
      <c r="F3" s="231" t="s">
        <v>18</v>
      </c>
      <c r="G3" s="231"/>
      <c r="H3" s="231"/>
      <c r="I3" s="231"/>
      <c r="J3" s="231" t="s">
        <v>19</v>
      </c>
      <c r="K3" s="231"/>
      <c r="L3" s="231"/>
      <c r="M3" s="231"/>
      <c r="N3" s="231" t="s">
        <v>20</v>
      </c>
      <c r="O3" s="231"/>
      <c r="P3" s="231"/>
      <c r="Q3" s="231"/>
      <c r="R3" s="230" t="s">
        <v>21</v>
      </c>
      <c r="S3" s="227"/>
      <c r="T3" s="227"/>
      <c r="U3" s="228"/>
      <c r="V3" s="231" t="s">
        <v>22</v>
      </c>
      <c r="W3" s="231"/>
      <c r="X3" s="231"/>
      <c r="Y3" s="231"/>
      <c r="Z3" s="231" t="s">
        <v>23</v>
      </c>
      <c r="AA3" s="231"/>
      <c r="AB3" s="231"/>
      <c r="AC3" s="231"/>
      <c r="AD3" s="231" t="s">
        <v>24</v>
      </c>
      <c r="AE3" s="231"/>
      <c r="AF3" s="231"/>
      <c r="AG3" s="231"/>
      <c r="AH3" s="232" t="s">
        <v>130</v>
      </c>
    </row>
    <row r="4" spans="1:34" ht="47.25" x14ac:dyDescent="0.25">
      <c r="A4" s="193"/>
      <c r="B4" s="115" t="s">
        <v>5</v>
      </c>
      <c r="C4" s="115" t="s">
        <v>6</v>
      </c>
      <c r="D4" s="115" t="s">
        <v>7</v>
      </c>
      <c r="E4" s="13" t="s">
        <v>8</v>
      </c>
      <c r="F4" s="38" t="s">
        <v>5</v>
      </c>
      <c r="G4" s="22" t="s">
        <v>6</v>
      </c>
      <c r="H4" s="12" t="s">
        <v>7</v>
      </c>
      <c r="I4" s="23" t="s">
        <v>8</v>
      </c>
      <c r="J4" s="38" t="s">
        <v>5</v>
      </c>
      <c r="K4" s="22" t="s">
        <v>6</v>
      </c>
      <c r="L4" s="12" t="s">
        <v>7</v>
      </c>
      <c r="M4" s="23" t="s">
        <v>8</v>
      </c>
      <c r="N4" s="38" t="s">
        <v>5</v>
      </c>
      <c r="O4" s="22" t="s">
        <v>6</v>
      </c>
      <c r="P4" s="12" t="s">
        <v>7</v>
      </c>
      <c r="Q4" s="23" t="s">
        <v>8</v>
      </c>
      <c r="R4" s="38" t="s">
        <v>5</v>
      </c>
      <c r="S4" s="22" t="s">
        <v>6</v>
      </c>
      <c r="T4" s="12" t="s">
        <v>7</v>
      </c>
      <c r="U4" s="23" t="s">
        <v>8</v>
      </c>
      <c r="V4" s="38" t="s">
        <v>5</v>
      </c>
      <c r="W4" s="22" t="s">
        <v>6</v>
      </c>
      <c r="X4" s="12" t="s">
        <v>7</v>
      </c>
      <c r="Y4" s="23" t="s">
        <v>8</v>
      </c>
      <c r="Z4" s="38" t="s">
        <v>5</v>
      </c>
      <c r="AA4" s="22" t="s">
        <v>6</v>
      </c>
      <c r="AB4" s="12" t="s">
        <v>7</v>
      </c>
      <c r="AC4" s="23" t="s">
        <v>8</v>
      </c>
      <c r="AD4" s="38" t="s">
        <v>5</v>
      </c>
      <c r="AE4" s="22" t="s">
        <v>6</v>
      </c>
      <c r="AF4" s="12" t="s">
        <v>7</v>
      </c>
      <c r="AG4" s="23" t="s">
        <v>8</v>
      </c>
      <c r="AH4" s="233"/>
    </row>
    <row r="5" spans="1:34" ht="15.75" hidden="1" x14ac:dyDescent="0.25">
      <c r="A5" s="39">
        <v>1</v>
      </c>
      <c r="B5" s="16"/>
      <c r="C5" s="16"/>
      <c r="D5" s="16"/>
      <c r="E5" s="18">
        <f t="shared" ref="E5:E53" si="0">ROUND(B5*C5*D5,0)</f>
        <v>0</v>
      </c>
      <c r="F5" s="71">
        <v>0</v>
      </c>
      <c r="G5" s="72">
        <v>0</v>
      </c>
      <c r="H5" s="72">
        <v>0</v>
      </c>
      <c r="I5" s="28">
        <f>ROUND((H5*G5*F5),0)</f>
        <v>0</v>
      </c>
      <c r="J5" s="71">
        <v>0</v>
      </c>
      <c r="K5" s="72">
        <v>0</v>
      </c>
      <c r="L5" s="72">
        <v>0</v>
      </c>
      <c r="M5" s="28">
        <f>ROUND((L5*K5*J5),0)</f>
        <v>0</v>
      </c>
      <c r="N5" s="71">
        <v>0</v>
      </c>
      <c r="O5" s="72">
        <v>0</v>
      </c>
      <c r="P5" s="72">
        <v>0</v>
      </c>
      <c r="Q5" s="28">
        <f>ROUND((P5*O5*N5),0)</f>
        <v>0</v>
      </c>
      <c r="R5" s="71">
        <v>0</v>
      </c>
      <c r="S5" s="72">
        <v>0</v>
      </c>
      <c r="T5" s="72">
        <v>0</v>
      </c>
      <c r="U5" s="28">
        <f>ROUND((T5*S5*R5),0)</f>
        <v>0</v>
      </c>
      <c r="V5" s="71">
        <v>0</v>
      </c>
      <c r="W5" s="72">
        <v>0</v>
      </c>
      <c r="X5" s="72">
        <v>0</v>
      </c>
      <c r="Y5" s="28">
        <f>ROUND((X5*W5*V5),0)</f>
        <v>0</v>
      </c>
      <c r="Z5" s="71">
        <v>0</v>
      </c>
      <c r="AA5" s="72">
        <v>0</v>
      </c>
      <c r="AB5" s="72">
        <v>0</v>
      </c>
      <c r="AC5" s="28">
        <f>ROUND((AB5*AA5*Z5),0)</f>
        <v>0</v>
      </c>
      <c r="AD5" s="71">
        <v>0</v>
      </c>
      <c r="AE5" s="72">
        <v>0</v>
      </c>
      <c r="AF5" s="72">
        <v>0</v>
      </c>
      <c r="AG5" s="28">
        <f>ROUND((AF5*AE5*AD5),0)</f>
        <v>0</v>
      </c>
      <c r="AH5" s="67">
        <f>I5+M5+Q5+U5+Y5+AC5+AG5</f>
        <v>0</v>
      </c>
    </row>
    <row r="6" spans="1:34" ht="15.75" hidden="1" x14ac:dyDescent="0.25">
      <c r="A6" s="40">
        <v>3</v>
      </c>
      <c r="B6" s="16"/>
      <c r="C6" s="16"/>
      <c r="D6" s="16"/>
      <c r="E6" s="18">
        <f t="shared" si="0"/>
        <v>0</v>
      </c>
      <c r="F6" s="71">
        <v>4455.3</v>
      </c>
      <c r="G6" s="72">
        <v>0.73</v>
      </c>
      <c r="H6" s="72">
        <v>12</v>
      </c>
      <c r="I6" s="28">
        <f t="shared" ref="I6:I53" si="1">ROUND((H6*G6*F6),0)</f>
        <v>39028</v>
      </c>
      <c r="J6" s="71">
        <v>4455.3</v>
      </c>
      <c r="K6" s="72">
        <v>1.08</v>
      </c>
      <c r="L6" s="72">
        <v>1</v>
      </c>
      <c r="M6" s="28">
        <f t="shared" ref="M6:M53" si="2">ROUND((L6*K6*J6),0)</f>
        <v>4812</v>
      </c>
      <c r="N6" s="71">
        <v>7588</v>
      </c>
      <c r="O6" s="72">
        <v>4.8099999999999996</v>
      </c>
      <c r="P6" s="72">
        <v>1</v>
      </c>
      <c r="Q6" s="28">
        <f t="shared" ref="Q6:Q53" si="3">ROUND((P6*O6*N6),0)</f>
        <v>36498</v>
      </c>
      <c r="R6" s="71">
        <v>0</v>
      </c>
      <c r="S6" s="72">
        <v>0</v>
      </c>
      <c r="T6" s="72">
        <v>12</v>
      </c>
      <c r="U6" s="28">
        <f t="shared" ref="U6:U53" si="4">ROUND((T6*S6*R6),0)</f>
        <v>0</v>
      </c>
      <c r="V6" s="71">
        <v>4455.3</v>
      </c>
      <c r="W6" s="72">
        <v>4.2</v>
      </c>
      <c r="X6" s="72">
        <v>1</v>
      </c>
      <c r="Y6" s="28">
        <f t="shared" ref="Y6:Y54" si="5">ROUND((X6*W6*V6),0)</f>
        <v>18712</v>
      </c>
      <c r="Z6" s="71">
        <v>0</v>
      </c>
      <c r="AA6" s="72">
        <v>0</v>
      </c>
      <c r="AB6" s="72">
        <v>12</v>
      </c>
      <c r="AC6" s="28">
        <f t="shared" ref="AC6:AC53" si="6">ROUND((AB6*AA6*Z6),0)</f>
        <v>0</v>
      </c>
      <c r="AD6" s="71">
        <v>0</v>
      </c>
      <c r="AE6" s="72">
        <v>0</v>
      </c>
      <c r="AF6" s="72">
        <v>1</v>
      </c>
      <c r="AG6" s="28">
        <f t="shared" ref="AG6:AG53" si="7">ROUND((AF6*AE6*AD6),0)</f>
        <v>0</v>
      </c>
      <c r="AH6" s="67">
        <f t="shared" ref="AH6:AH54" si="8">I6+M6+Q6+U6+Y6+AC6+AG6</f>
        <v>99050</v>
      </c>
    </row>
    <row r="7" spans="1:34" ht="15.75" hidden="1" x14ac:dyDescent="0.25">
      <c r="A7" s="40">
        <v>4</v>
      </c>
      <c r="B7" s="16"/>
      <c r="C7" s="16"/>
      <c r="D7" s="16"/>
      <c r="E7" s="18">
        <f t="shared" si="0"/>
        <v>0</v>
      </c>
      <c r="F7" s="71">
        <v>1857</v>
      </c>
      <c r="G7" s="72">
        <v>0.73</v>
      </c>
      <c r="H7" s="72">
        <v>12</v>
      </c>
      <c r="I7" s="28">
        <f t="shared" si="1"/>
        <v>16267</v>
      </c>
      <c r="J7" s="71">
        <v>3000</v>
      </c>
      <c r="K7" s="72">
        <v>1.08</v>
      </c>
      <c r="L7" s="72">
        <v>1</v>
      </c>
      <c r="M7" s="28">
        <f t="shared" si="2"/>
        <v>3240</v>
      </c>
      <c r="N7" s="71">
        <v>1857</v>
      </c>
      <c r="O7" s="72">
        <v>4.8099999999999996</v>
      </c>
      <c r="P7" s="72">
        <v>1</v>
      </c>
      <c r="Q7" s="28">
        <f t="shared" si="3"/>
        <v>8932</v>
      </c>
      <c r="R7" s="71">
        <v>1</v>
      </c>
      <c r="S7" s="72">
        <v>645.85</v>
      </c>
      <c r="T7" s="72">
        <v>12</v>
      </c>
      <c r="U7" s="28">
        <f t="shared" si="4"/>
        <v>7750</v>
      </c>
      <c r="V7" s="71">
        <v>1857</v>
      </c>
      <c r="W7" s="72">
        <v>6.05</v>
      </c>
      <c r="X7" s="72">
        <v>1</v>
      </c>
      <c r="Y7" s="28">
        <f t="shared" si="5"/>
        <v>11235</v>
      </c>
      <c r="Z7" s="71">
        <v>0</v>
      </c>
      <c r="AA7" s="72">
        <v>0</v>
      </c>
      <c r="AB7" s="72">
        <v>12</v>
      </c>
      <c r="AC7" s="28">
        <f t="shared" si="6"/>
        <v>0</v>
      </c>
      <c r="AD7" s="71">
        <v>0</v>
      </c>
      <c r="AE7" s="72">
        <v>0</v>
      </c>
      <c r="AF7" s="72">
        <v>1</v>
      </c>
      <c r="AG7" s="28">
        <f t="shared" si="7"/>
        <v>0</v>
      </c>
      <c r="AH7" s="67">
        <f t="shared" si="8"/>
        <v>47424</v>
      </c>
    </row>
    <row r="8" spans="1:34" ht="15.75" hidden="1" x14ac:dyDescent="0.25">
      <c r="A8" s="40">
        <v>5</v>
      </c>
      <c r="B8" s="16"/>
      <c r="C8" s="16"/>
      <c r="D8" s="16"/>
      <c r="E8" s="18">
        <f t="shared" si="0"/>
        <v>0</v>
      </c>
      <c r="F8" s="71">
        <v>2219.1</v>
      </c>
      <c r="G8" s="72">
        <v>0.73</v>
      </c>
      <c r="H8" s="72">
        <v>12</v>
      </c>
      <c r="I8" s="28">
        <f t="shared" si="1"/>
        <v>19439</v>
      </c>
      <c r="J8" s="71">
        <v>5800</v>
      </c>
      <c r="K8" s="72">
        <v>1.08</v>
      </c>
      <c r="L8" s="72">
        <v>1</v>
      </c>
      <c r="M8" s="28">
        <f t="shared" si="2"/>
        <v>6264</v>
      </c>
      <c r="N8" s="71">
        <v>5814.7</v>
      </c>
      <c r="O8" s="72">
        <v>4.8099999999999996</v>
      </c>
      <c r="P8" s="72">
        <v>1</v>
      </c>
      <c r="Q8" s="28">
        <f t="shared" si="3"/>
        <v>27969</v>
      </c>
      <c r="R8" s="71">
        <v>1</v>
      </c>
      <c r="S8" s="72">
        <v>1248.56</v>
      </c>
      <c r="T8" s="72">
        <v>12</v>
      </c>
      <c r="U8" s="28">
        <f t="shared" si="4"/>
        <v>14983</v>
      </c>
      <c r="V8" s="71">
        <v>0</v>
      </c>
      <c r="W8" s="72">
        <v>0</v>
      </c>
      <c r="X8" s="72">
        <v>1</v>
      </c>
      <c r="Y8" s="28">
        <f t="shared" si="5"/>
        <v>0</v>
      </c>
      <c r="Z8" s="71">
        <v>0</v>
      </c>
      <c r="AA8" s="72">
        <v>0</v>
      </c>
      <c r="AB8" s="72">
        <v>12</v>
      </c>
      <c r="AC8" s="28">
        <f t="shared" si="6"/>
        <v>0</v>
      </c>
      <c r="AD8" s="71">
        <v>0</v>
      </c>
      <c r="AE8" s="72">
        <v>0</v>
      </c>
      <c r="AF8" s="72">
        <v>1</v>
      </c>
      <c r="AG8" s="28">
        <f t="shared" si="7"/>
        <v>0</v>
      </c>
      <c r="AH8" s="67">
        <f t="shared" si="8"/>
        <v>68655</v>
      </c>
    </row>
    <row r="9" spans="1:34" ht="15.75" hidden="1" x14ac:dyDescent="0.25">
      <c r="A9" s="40">
        <v>11</v>
      </c>
      <c r="B9" s="16"/>
      <c r="C9" s="16"/>
      <c r="D9" s="16"/>
      <c r="E9" s="18">
        <f t="shared" si="0"/>
        <v>0</v>
      </c>
      <c r="F9" s="71">
        <v>1100</v>
      </c>
      <c r="G9" s="72">
        <v>1.1000000000000001</v>
      </c>
      <c r="H9" s="72">
        <v>12</v>
      </c>
      <c r="I9" s="28">
        <f t="shared" si="1"/>
        <v>14520</v>
      </c>
      <c r="J9" s="71">
        <v>2000</v>
      </c>
      <c r="K9" s="72">
        <v>1.24</v>
      </c>
      <c r="L9" s="72">
        <v>1</v>
      </c>
      <c r="M9" s="28">
        <f t="shared" si="2"/>
        <v>2480</v>
      </c>
      <c r="N9" s="71">
        <v>4350</v>
      </c>
      <c r="O9" s="72">
        <v>1.78</v>
      </c>
      <c r="P9" s="72">
        <v>1</v>
      </c>
      <c r="Q9" s="28">
        <f t="shared" si="3"/>
        <v>7743</v>
      </c>
      <c r="R9" s="71">
        <v>1</v>
      </c>
      <c r="S9" s="73">
        <v>716.82</v>
      </c>
      <c r="T9" s="72">
        <v>12</v>
      </c>
      <c r="U9" s="28">
        <f t="shared" si="4"/>
        <v>8602</v>
      </c>
      <c r="V9" s="71">
        <v>2000</v>
      </c>
      <c r="W9" s="72">
        <v>3.22</v>
      </c>
      <c r="X9" s="72">
        <v>1</v>
      </c>
      <c r="Y9" s="28">
        <f t="shared" si="5"/>
        <v>6440</v>
      </c>
      <c r="Z9" s="71">
        <v>0</v>
      </c>
      <c r="AA9" s="72">
        <v>0</v>
      </c>
      <c r="AB9" s="72">
        <v>12</v>
      </c>
      <c r="AC9" s="28">
        <f t="shared" si="6"/>
        <v>0</v>
      </c>
      <c r="AD9" s="71">
        <v>0</v>
      </c>
      <c r="AE9" s="72">
        <v>0</v>
      </c>
      <c r="AF9" s="72">
        <v>1</v>
      </c>
      <c r="AG9" s="28">
        <f t="shared" si="7"/>
        <v>0</v>
      </c>
      <c r="AH9" s="67">
        <f t="shared" si="8"/>
        <v>39785</v>
      </c>
    </row>
    <row r="10" spans="1:34" ht="15.75" hidden="1" x14ac:dyDescent="0.25">
      <c r="A10" s="40">
        <v>13</v>
      </c>
      <c r="B10" s="16"/>
      <c r="C10" s="16"/>
      <c r="D10" s="16"/>
      <c r="E10" s="18">
        <f t="shared" si="0"/>
        <v>0</v>
      </c>
      <c r="F10" s="71">
        <v>2279.9178000000002</v>
      </c>
      <c r="G10" s="72">
        <v>0.73</v>
      </c>
      <c r="H10" s="72">
        <v>12</v>
      </c>
      <c r="I10" s="28">
        <f t="shared" si="1"/>
        <v>19972</v>
      </c>
      <c r="J10" s="71">
        <v>0</v>
      </c>
      <c r="K10" s="72">
        <v>1.08</v>
      </c>
      <c r="L10" s="72">
        <v>1</v>
      </c>
      <c r="M10" s="28">
        <f t="shared" si="2"/>
        <v>0</v>
      </c>
      <c r="N10" s="71">
        <v>3494.4926999999998</v>
      </c>
      <c r="O10" s="72">
        <v>4.8099999999999996</v>
      </c>
      <c r="P10" s="72">
        <v>1</v>
      </c>
      <c r="Q10" s="28">
        <f t="shared" si="3"/>
        <v>16809</v>
      </c>
      <c r="R10" s="71">
        <v>2</v>
      </c>
      <c r="S10" s="72">
        <v>1200</v>
      </c>
      <c r="T10" s="72">
        <v>12</v>
      </c>
      <c r="U10" s="28">
        <f t="shared" si="4"/>
        <v>28800</v>
      </c>
      <c r="V10" s="71">
        <v>0</v>
      </c>
      <c r="W10" s="72">
        <v>0</v>
      </c>
      <c r="X10" s="72">
        <v>1</v>
      </c>
      <c r="Y10" s="28">
        <f t="shared" si="5"/>
        <v>0</v>
      </c>
      <c r="Z10" s="71">
        <v>0</v>
      </c>
      <c r="AA10" s="72">
        <v>0</v>
      </c>
      <c r="AB10" s="72">
        <v>12</v>
      </c>
      <c r="AC10" s="28">
        <f t="shared" si="6"/>
        <v>0</v>
      </c>
      <c r="AD10" s="71">
        <v>0</v>
      </c>
      <c r="AE10" s="72">
        <v>0</v>
      </c>
      <c r="AF10" s="72">
        <v>1</v>
      </c>
      <c r="AG10" s="28">
        <f t="shared" si="7"/>
        <v>0</v>
      </c>
      <c r="AH10" s="67">
        <f t="shared" si="8"/>
        <v>65581</v>
      </c>
    </row>
    <row r="11" spans="1:34" ht="15.75" hidden="1" x14ac:dyDescent="0.25">
      <c r="A11" s="40">
        <v>16</v>
      </c>
      <c r="B11" s="16"/>
      <c r="C11" s="16"/>
      <c r="D11" s="16"/>
      <c r="E11" s="18">
        <f t="shared" si="0"/>
        <v>0</v>
      </c>
      <c r="F11" s="71">
        <v>814.6</v>
      </c>
      <c r="G11" s="72">
        <v>1.03</v>
      </c>
      <c r="H11" s="72">
        <v>12</v>
      </c>
      <c r="I11" s="28">
        <f t="shared" si="1"/>
        <v>10068</v>
      </c>
      <c r="J11" s="71">
        <v>8767</v>
      </c>
      <c r="K11" s="72">
        <v>0.92</v>
      </c>
      <c r="L11" s="72">
        <v>1</v>
      </c>
      <c r="M11" s="28">
        <f t="shared" si="2"/>
        <v>8066</v>
      </c>
      <c r="N11" s="71">
        <v>2081.6999999999998</v>
      </c>
      <c r="O11" s="72">
        <v>2.72</v>
      </c>
      <c r="P11" s="72">
        <v>1</v>
      </c>
      <c r="Q11" s="28">
        <f t="shared" si="3"/>
        <v>5662</v>
      </c>
      <c r="R11" s="71">
        <v>2</v>
      </c>
      <c r="S11" s="73">
        <v>690</v>
      </c>
      <c r="T11" s="72">
        <v>12</v>
      </c>
      <c r="U11" s="28">
        <f t="shared" si="4"/>
        <v>16560</v>
      </c>
      <c r="V11" s="71">
        <v>0</v>
      </c>
      <c r="W11" s="72">
        <v>0</v>
      </c>
      <c r="X11" s="72">
        <v>1</v>
      </c>
      <c r="Y11" s="28">
        <f t="shared" si="5"/>
        <v>0</v>
      </c>
      <c r="Z11" s="71">
        <v>0</v>
      </c>
      <c r="AA11" s="72">
        <v>0</v>
      </c>
      <c r="AB11" s="72">
        <v>12</v>
      </c>
      <c r="AC11" s="28">
        <f t="shared" si="6"/>
        <v>0</v>
      </c>
      <c r="AD11" s="71">
        <v>0</v>
      </c>
      <c r="AE11" s="72">
        <v>0</v>
      </c>
      <c r="AF11" s="72">
        <v>1</v>
      </c>
      <c r="AG11" s="28">
        <f t="shared" si="7"/>
        <v>0</v>
      </c>
      <c r="AH11" s="67">
        <f t="shared" si="8"/>
        <v>40356</v>
      </c>
    </row>
    <row r="12" spans="1:34" ht="15.75" hidden="1" x14ac:dyDescent="0.25">
      <c r="A12" s="40">
        <v>18</v>
      </c>
      <c r="B12" s="16"/>
      <c r="C12" s="16"/>
      <c r="D12" s="16"/>
      <c r="E12" s="18">
        <f t="shared" si="0"/>
        <v>0</v>
      </c>
      <c r="F12" s="71">
        <v>957.47</v>
      </c>
      <c r="G12" s="72">
        <v>0.73</v>
      </c>
      <c r="H12" s="72">
        <v>12</v>
      </c>
      <c r="I12" s="28">
        <f t="shared" si="1"/>
        <v>8387</v>
      </c>
      <c r="J12" s="71">
        <v>2295.5554999999999</v>
      </c>
      <c r="K12" s="72">
        <v>1.08</v>
      </c>
      <c r="L12" s="72">
        <v>1</v>
      </c>
      <c r="M12" s="28">
        <f t="shared" si="2"/>
        <v>2479</v>
      </c>
      <c r="N12" s="71">
        <v>1959.2411999999999</v>
      </c>
      <c r="O12" s="72">
        <v>4.8099999999999996</v>
      </c>
      <c r="P12" s="72">
        <v>1</v>
      </c>
      <c r="Q12" s="28">
        <f t="shared" si="3"/>
        <v>9424</v>
      </c>
      <c r="R12" s="71">
        <v>2</v>
      </c>
      <c r="S12" s="72">
        <v>358.4</v>
      </c>
      <c r="T12" s="72">
        <v>12</v>
      </c>
      <c r="U12" s="28">
        <f t="shared" si="4"/>
        <v>8602</v>
      </c>
      <c r="V12" s="71">
        <v>1000</v>
      </c>
      <c r="W12" s="72">
        <v>6.4411199999999997</v>
      </c>
      <c r="X12" s="72">
        <v>1</v>
      </c>
      <c r="Y12" s="28">
        <f t="shared" si="5"/>
        <v>6441</v>
      </c>
      <c r="Z12" s="71">
        <v>0</v>
      </c>
      <c r="AA12" s="72">
        <v>0</v>
      </c>
      <c r="AB12" s="72">
        <v>12</v>
      </c>
      <c r="AC12" s="28">
        <f t="shared" si="6"/>
        <v>0</v>
      </c>
      <c r="AD12" s="71">
        <v>0</v>
      </c>
      <c r="AE12" s="72">
        <v>0</v>
      </c>
      <c r="AF12" s="72">
        <v>1</v>
      </c>
      <c r="AG12" s="28">
        <f t="shared" si="7"/>
        <v>0</v>
      </c>
      <c r="AH12" s="67">
        <f t="shared" si="8"/>
        <v>35333</v>
      </c>
    </row>
    <row r="13" spans="1:34" ht="15.75" hidden="1" x14ac:dyDescent="0.25">
      <c r="A13" s="40">
        <v>20</v>
      </c>
      <c r="B13" s="16"/>
      <c r="C13" s="16"/>
      <c r="D13" s="16"/>
      <c r="E13" s="18">
        <f t="shared" si="0"/>
        <v>0</v>
      </c>
      <c r="F13" s="71">
        <v>2028</v>
      </c>
      <c r="G13" s="72">
        <v>0.73</v>
      </c>
      <c r="H13" s="72">
        <v>12</v>
      </c>
      <c r="I13" s="28">
        <f t="shared" si="1"/>
        <v>17765</v>
      </c>
      <c r="J13" s="71">
        <v>2295.5500000000002</v>
      </c>
      <c r="K13" s="72">
        <v>1.08</v>
      </c>
      <c r="L13" s="72">
        <v>1</v>
      </c>
      <c r="M13" s="28">
        <f t="shared" si="2"/>
        <v>2479</v>
      </c>
      <c r="N13" s="71">
        <v>934.6</v>
      </c>
      <c r="O13" s="72">
        <v>4.8099999999999996</v>
      </c>
      <c r="P13" s="72">
        <v>1</v>
      </c>
      <c r="Q13" s="28">
        <f t="shared" si="3"/>
        <v>4495</v>
      </c>
      <c r="R13" s="71">
        <v>1</v>
      </c>
      <c r="S13" s="72">
        <v>716.8</v>
      </c>
      <c r="T13" s="72">
        <v>12</v>
      </c>
      <c r="U13" s="28">
        <f t="shared" si="4"/>
        <v>8602</v>
      </c>
      <c r="V13" s="71">
        <v>1000</v>
      </c>
      <c r="W13" s="72">
        <v>6.44</v>
      </c>
      <c r="X13" s="72">
        <v>1</v>
      </c>
      <c r="Y13" s="28">
        <f t="shared" si="5"/>
        <v>6440</v>
      </c>
      <c r="Z13" s="71">
        <v>0</v>
      </c>
      <c r="AA13" s="72">
        <v>0</v>
      </c>
      <c r="AB13" s="72">
        <v>12</v>
      </c>
      <c r="AC13" s="28">
        <f t="shared" si="6"/>
        <v>0</v>
      </c>
      <c r="AD13" s="71">
        <v>0</v>
      </c>
      <c r="AE13" s="72">
        <v>0</v>
      </c>
      <c r="AF13" s="72">
        <v>1</v>
      </c>
      <c r="AG13" s="28">
        <f t="shared" si="7"/>
        <v>0</v>
      </c>
      <c r="AH13" s="67">
        <f t="shared" si="8"/>
        <v>39781</v>
      </c>
    </row>
    <row r="14" spans="1:34" ht="15.75" hidden="1" x14ac:dyDescent="0.25">
      <c r="A14" s="40">
        <v>21</v>
      </c>
      <c r="B14" s="16"/>
      <c r="C14" s="16"/>
      <c r="D14" s="16"/>
      <c r="E14" s="18">
        <f t="shared" si="0"/>
        <v>0</v>
      </c>
      <c r="F14" s="71">
        <v>2786.86</v>
      </c>
      <c r="G14" s="72">
        <v>0.73</v>
      </c>
      <c r="H14" s="72">
        <v>12</v>
      </c>
      <c r="I14" s="28">
        <f t="shared" si="1"/>
        <v>24413</v>
      </c>
      <c r="J14" s="71">
        <v>2295</v>
      </c>
      <c r="K14" s="72">
        <v>1.08</v>
      </c>
      <c r="L14" s="72">
        <v>1</v>
      </c>
      <c r="M14" s="28">
        <f t="shared" si="2"/>
        <v>2479</v>
      </c>
      <c r="N14" s="71">
        <v>1532</v>
      </c>
      <c r="O14" s="72">
        <v>4.8099999999999996</v>
      </c>
      <c r="P14" s="72">
        <v>1</v>
      </c>
      <c r="Q14" s="28">
        <f t="shared" si="3"/>
        <v>7369</v>
      </c>
      <c r="R14" s="74">
        <v>2</v>
      </c>
      <c r="S14" s="73">
        <v>1661.19</v>
      </c>
      <c r="T14" s="72">
        <v>12</v>
      </c>
      <c r="U14" s="28">
        <f t="shared" si="4"/>
        <v>39869</v>
      </c>
      <c r="V14" s="71">
        <v>2000</v>
      </c>
      <c r="W14" s="72">
        <v>3.22</v>
      </c>
      <c r="X14" s="72">
        <v>1</v>
      </c>
      <c r="Y14" s="28">
        <f t="shared" si="5"/>
        <v>6440</v>
      </c>
      <c r="Z14" s="71">
        <v>0</v>
      </c>
      <c r="AA14" s="72">
        <v>0</v>
      </c>
      <c r="AB14" s="72">
        <v>12</v>
      </c>
      <c r="AC14" s="28">
        <f t="shared" si="6"/>
        <v>0</v>
      </c>
      <c r="AD14" s="71">
        <v>0</v>
      </c>
      <c r="AE14" s="72">
        <v>0</v>
      </c>
      <c r="AF14" s="72">
        <v>1</v>
      </c>
      <c r="AG14" s="28">
        <f t="shared" si="7"/>
        <v>0</v>
      </c>
      <c r="AH14" s="67">
        <f t="shared" si="8"/>
        <v>80570</v>
      </c>
    </row>
    <row r="15" spans="1:34" ht="15.75" hidden="1" x14ac:dyDescent="0.25">
      <c r="A15" s="40">
        <v>22</v>
      </c>
      <c r="B15" s="16"/>
      <c r="C15" s="16"/>
      <c r="D15" s="16"/>
      <c r="E15" s="18">
        <f t="shared" si="0"/>
        <v>0</v>
      </c>
      <c r="F15" s="71">
        <v>2800</v>
      </c>
      <c r="G15" s="72">
        <v>0.71</v>
      </c>
      <c r="H15" s="72">
        <v>12</v>
      </c>
      <c r="I15" s="28">
        <f t="shared" si="1"/>
        <v>23856</v>
      </c>
      <c r="J15" s="71">
        <v>2000</v>
      </c>
      <c r="K15" s="73">
        <v>1.24</v>
      </c>
      <c r="L15" s="72">
        <v>1</v>
      </c>
      <c r="M15" s="28">
        <f t="shared" si="2"/>
        <v>2480</v>
      </c>
      <c r="N15" s="71">
        <v>1644.16</v>
      </c>
      <c r="O15" s="72">
        <v>11.3</v>
      </c>
      <c r="P15" s="72">
        <v>1</v>
      </c>
      <c r="Q15" s="28">
        <f t="shared" si="3"/>
        <v>18579</v>
      </c>
      <c r="R15" s="71">
        <v>1</v>
      </c>
      <c r="S15" s="72">
        <v>716.8</v>
      </c>
      <c r="T15" s="72">
        <v>12</v>
      </c>
      <c r="U15" s="28">
        <f t="shared" si="4"/>
        <v>8602</v>
      </c>
      <c r="V15" s="71">
        <v>2000</v>
      </c>
      <c r="W15" s="72">
        <v>3.22</v>
      </c>
      <c r="X15" s="72">
        <v>1</v>
      </c>
      <c r="Y15" s="28">
        <f t="shared" si="5"/>
        <v>6440</v>
      </c>
      <c r="Z15" s="71">
        <v>0</v>
      </c>
      <c r="AA15" s="72">
        <v>0</v>
      </c>
      <c r="AB15" s="72">
        <v>12</v>
      </c>
      <c r="AC15" s="28">
        <f t="shared" si="6"/>
        <v>0</v>
      </c>
      <c r="AD15" s="71">
        <v>0</v>
      </c>
      <c r="AE15" s="72">
        <v>0</v>
      </c>
      <c r="AF15" s="72">
        <v>1</v>
      </c>
      <c r="AG15" s="28">
        <f t="shared" si="7"/>
        <v>0</v>
      </c>
      <c r="AH15" s="67">
        <f t="shared" si="8"/>
        <v>59957</v>
      </c>
    </row>
    <row r="16" spans="1:34" ht="15.75" hidden="1" x14ac:dyDescent="0.25">
      <c r="A16" s="40">
        <v>23</v>
      </c>
      <c r="B16" s="16"/>
      <c r="C16" s="16"/>
      <c r="D16" s="16"/>
      <c r="E16" s="18">
        <f t="shared" si="0"/>
        <v>0</v>
      </c>
      <c r="F16" s="71">
        <v>2514.5</v>
      </c>
      <c r="G16" s="72">
        <v>0.73</v>
      </c>
      <c r="H16" s="72">
        <v>12</v>
      </c>
      <c r="I16" s="28">
        <f t="shared" si="1"/>
        <v>22027</v>
      </c>
      <c r="J16" s="71">
        <v>2295.5500000000002</v>
      </c>
      <c r="K16" s="72">
        <v>1.08</v>
      </c>
      <c r="L16" s="72">
        <v>1</v>
      </c>
      <c r="M16" s="28">
        <f t="shared" si="2"/>
        <v>2479</v>
      </c>
      <c r="N16" s="71">
        <v>1052.03</v>
      </c>
      <c r="O16" s="72">
        <v>4.8099999999999996</v>
      </c>
      <c r="P16" s="72">
        <v>1</v>
      </c>
      <c r="Q16" s="28">
        <f t="shared" si="3"/>
        <v>5060</v>
      </c>
      <c r="R16" s="71">
        <v>1</v>
      </c>
      <c r="S16" s="72">
        <v>716.8</v>
      </c>
      <c r="T16" s="72">
        <v>12</v>
      </c>
      <c r="U16" s="28">
        <f t="shared" si="4"/>
        <v>8602</v>
      </c>
      <c r="V16" s="71">
        <v>1000</v>
      </c>
      <c r="W16" s="72">
        <v>6.44</v>
      </c>
      <c r="X16" s="72">
        <v>1</v>
      </c>
      <c r="Y16" s="28">
        <f t="shared" si="5"/>
        <v>6440</v>
      </c>
      <c r="Z16" s="71">
        <v>0</v>
      </c>
      <c r="AA16" s="72">
        <v>0</v>
      </c>
      <c r="AB16" s="72">
        <v>12</v>
      </c>
      <c r="AC16" s="28">
        <f t="shared" si="6"/>
        <v>0</v>
      </c>
      <c r="AD16" s="71">
        <v>0</v>
      </c>
      <c r="AE16" s="72">
        <v>0</v>
      </c>
      <c r="AF16" s="72">
        <v>1</v>
      </c>
      <c r="AG16" s="28">
        <f t="shared" si="7"/>
        <v>0</v>
      </c>
      <c r="AH16" s="67">
        <f t="shared" si="8"/>
        <v>44608</v>
      </c>
    </row>
    <row r="17" spans="1:34" ht="15.75" hidden="1" x14ac:dyDescent="0.25">
      <c r="A17" s="40">
        <v>26</v>
      </c>
      <c r="B17" s="16"/>
      <c r="C17" s="16"/>
      <c r="D17" s="16"/>
      <c r="E17" s="18">
        <f t="shared" si="0"/>
        <v>0</v>
      </c>
      <c r="F17" s="71">
        <v>1931.3</v>
      </c>
      <c r="G17" s="72">
        <v>0.73</v>
      </c>
      <c r="H17" s="72">
        <v>12</v>
      </c>
      <c r="I17" s="28">
        <f t="shared" si="1"/>
        <v>16918</v>
      </c>
      <c r="J17" s="71">
        <v>2295.56</v>
      </c>
      <c r="K17" s="72">
        <v>1.08</v>
      </c>
      <c r="L17" s="72">
        <v>1</v>
      </c>
      <c r="M17" s="28">
        <f t="shared" si="2"/>
        <v>2479</v>
      </c>
      <c r="N17" s="71">
        <v>8722.7199999999993</v>
      </c>
      <c r="O17" s="73">
        <v>4.8099999999999996</v>
      </c>
      <c r="P17" s="72">
        <v>1</v>
      </c>
      <c r="Q17" s="28">
        <f t="shared" si="3"/>
        <v>41956</v>
      </c>
      <c r="R17" s="71">
        <v>1</v>
      </c>
      <c r="S17" s="72">
        <v>718</v>
      </c>
      <c r="T17" s="72">
        <v>12</v>
      </c>
      <c r="U17" s="28">
        <f t="shared" si="4"/>
        <v>8616</v>
      </c>
      <c r="V17" s="71">
        <v>2000</v>
      </c>
      <c r="W17" s="72">
        <v>3.2206000000000001</v>
      </c>
      <c r="X17" s="72">
        <v>1</v>
      </c>
      <c r="Y17" s="28">
        <f t="shared" si="5"/>
        <v>6441</v>
      </c>
      <c r="Z17" s="71">
        <v>0</v>
      </c>
      <c r="AA17" s="72">
        <v>0</v>
      </c>
      <c r="AB17" s="72">
        <v>12</v>
      </c>
      <c r="AC17" s="28">
        <f t="shared" si="6"/>
        <v>0</v>
      </c>
      <c r="AD17" s="71">
        <v>0</v>
      </c>
      <c r="AE17" s="72">
        <v>0</v>
      </c>
      <c r="AF17" s="72">
        <v>1</v>
      </c>
      <c r="AG17" s="28">
        <f t="shared" si="7"/>
        <v>0</v>
      </c>
      <c r="AH17" s="67">
        <f t="shared" si="8"/>
        <v>76410</v>
      </c>
    </row>
    <row r="18" spans="1:34" ht="15.75" hidden="1" x14ac:dyDescent="0.25">
      <c r="A18" s="40">
        <v>27</v>
      </c>
      <c r="B18" s="16"/>
      <c r="C18" s="16"/>
      <c r="D18" s="16"/>
      <c r="E18" s="18">
        <f t="shared" si="0"/>
        <v>0</v>
      </c>
      <c r="F18" s="71">
        <v>4879.2299999999996</v>
      </c>
      <c r="G18" s="72">
        <v>0.73</v>
      </c>
      <c r="H18" s="72">
        <v>12</v>
      </c>
      <c r="I18" s="28">
        <f t="shared" si="1"/>
        <v>42742</v>
      </c>
      <c r="J18" s="71">
        <v>4591.6660000000002</v>
      </c>
      <c r="K18" s="72">
        <v>1.08</v>
      </c>
      <c r="L18" s="72">
        <v>1</v>
      </c>
      <c r="M18" s="28">
        <f t="shared" si="2"/>
        <v>4959</v>
      </c>
      <c r="N18" s="71">
        <v>2638.422</v>
      </c>
      <c r="O18" s="72">
        <v>4.8099999999999996</v>
      </c>
      <c r="P18" s="72">
        <v>1</v>
      </c>
      <c r="Q18" s="28">
        <f t="shared" si="3"/>
        <v>12691</v>
      </c>
      <c r="R18" s="71">
        <v>2</v>
      </c>
      <c r="S18" s="72">
        <v>716.83320000000003</v>
      </c>
      <c r="T18" s="72">
        <v>12</v>
      </c>
      <c r="U18" s="28">
        <f t="shared" si="4"/>
        <v>17204</v>
      </c>
      <c r="V18" s="71">
        <v>4000</v>
      </c>
      <c r="W18" s="72">
        <v>3.2205599999999999</v>
      </c>
      <c r="X18" s="72">
        <v>1</v>
      </c>
      <c r="Y18" s="28">
        <f t="shared" si="5"/>
        <v>12882</v>
      </c>
      <c r="Z18" s="71">
        <v>0</v>
      </c>
      <c r="AA18" s="72">
        <v>0</v>
      </c>
      <c r="AB18" s="72">
        <v>12</v>
      </c>
      <c r="AC18" s="28">
        <f t="shared" si="6"/>
        <v>0</v>
      </c>
      <c r="AD18" s="71">
        <v>50</v>
      </c>
      <c r="AE18" s="72">
        <v>55</v>
      </c>
      <c r="AF18" s="72">
        <v>1</v>
      </c>
      <c r="AG18" s="28">
        <f t="shared" si="7"/>
        <v>2750</v>
      </c>
      <c r="AH18" s="67">
        <f t="shared" si="8"/>
        <v>93228</v>
      </c>
    </row>
    <row r="19" spans="1:34" ht="15.75" hidden="1" x14ac:dyDescent="0.25">
      <c r="A19" s="40">
        <v>28</v>
      </c>
      <c r="B19" s="16"/>
      <c r="C19" s="16"/>
      <c r="D19" s="16"/>
      <c r="E19" s="18">
        <f t="shared" si="0"/>
        <v>0</v>
      </c>
      <c r="F19" s="71">
        <v>1226.1666666666667</v>
      </c>
      <c r="G19" s="72">
        <v>0.82</v>
      </c>
      <c r="H19" s="72">
        <v>12</v>
      </c>
      <c r="I19" s="28">
        <f t="shared" si="1"/>
        <v>12065</v>
      </c>
      <c r="J19" s="71">
        <v>11052</v>
      </c>
      <c r="K19" s="72">
        <v>0.62</v>
      </c>
      <c r="L19" s="72">
        <v>1</v>
      </c>
      <c r="M19" s="28">
        <f t="shared" si="2"/>
        <v>6852</v>
      </c>
      <c r="N19" s="71">
        <v>1000</v>
      </c>
      <c r="O19" s="72">
        <v>2.72</v>
      </c>
      <c r="P19" s="72">
        <v>1</v>
      </c>
      <c r="Q19" s="28">
        <f t="shared" si="3"/>
        <v>2720</v>
      </c>
      <c r="R19" s="71">
        <v>0</v>
      </c>
      <c r="S19" s="72">
        <v>0</v>
      </c>
      <c r="T19" s="72">
        <v>12</v>
      </c>
      <c r="U19" s="28">
        <f t="shared" si="4"/>
        <v>0</v>
      </c>
      <c r="V19" s="71">
        <v>11052</v>
      </c>
      <c r="W19" s="72">
        <v>1.25</v>
      </c>
      <c r="X19" s="72">
        <v>1</v>
      </c>
      <c r="Y19" s="28">
        <f t="shared" si="5"/>
        <v>13815</v>
      </c>
      <c r="Z19" s="71">
        <v>0</v>
      </c>
      <c r="AA19" s="72">
        <v>0</v>
      </c>
      <c r="AB19" s="72">
        <v>12</v>
      </c>
      <c r="AC19" s="28">
        <f t="shared" si="6"/>
        <v>0</v>
      </c>
      <c r="AD19" s="71">
        <v>0</v>
      </c>
      <c r="AE19" s="72">
        <v>0</v>
      </c>
      <c r="AF19" s="72">
        <v>1</v>
      </c>
      <c r="AG19" s="28">
        <f t="shared" si="7"/>
        <v>0</v>
      </c>
      <c r="AH19" s="67">
        <f t="shared" si="8"/>
        <v>35452</v>
      </c>
    </row>
    <row r="20" spans="1:34" ht="15.75" hidden="1" x14ac:dyDescent="0.25">
      <c r="A20" s="40">
        <v>31</v>
      </c>
      <c r="B20" s="16"/>
      <c r="C20" s="16"/>
      <c r="D20" s="16"/>
      <c r="E20" s="18">
        <f t="shared" si="0"/>
        <v>0</v>
      </c>
      <c r="F20" s="71">
        <v>3298.2350000000001</v>
      </c>
      <c r="G20" s="72">
        <v>0.73</v>
      </c>
      <c r="H20" s="72">
        <v>12</v>
      </c>
      <c r="I20" s="28">
        <f t="shared" si="1"/>
        <v>28893</v>
      </c>
      <c r="J20" s="71">
        <v>9965.3518000000004</v>
      </c>
      <c r="K20" s="72">
        <v>1.08</v>
      </c>
      <c r="L20" s="72">
        <v>1</v>
      </c>
      <c r="M20" s="28">
        <f t="shared" si="2"/>
        <v>10763</v>
      </c>
      <c r="N20" s="71">
        <v>3333.3845999999999</v>
      </c>
      <c r="O20" s="72">
        <v>4.8099999999999996</v>
      </c>
      <c r="P20" s="72">
        <v>1</v>
      </c>
      <c r="Q20" s="28">
        <f t="shared" si="3"/>
        <v>16034</v>
      </c>
      <c r="R20" s="71">
        <v>2</v>
      </c>
      <c r="S20" s="72">
        <v>850</v>
      </c>
      <c r="T20" s="72">
        <v>12</v>
      </c>
      <c r="U20" s="28">
        <f t="shared" si="4"/>
        <v>20400</v>
      </c>
      <c r="V20" s="71">
        <v>0</v>
      </c>
      <c r="W20" s="72">
        <v>0</v>
      </c>
      <c r="X20" s="72">
        <v>1</v>
      </c>
      <c r="Y20" s="28">
        <f t="shared" si="5"/>
        <v>0</v>
      </c>
      <c r="Z20" s="71">
        <v>0</v>
      </c>
      <c r="AA20" s="72">
        <v>0</v>
      </c>
      <c r="AB20" s="72">
        <v>12</v>
      </c>
      <c r="AC20" s="28">
        <f t="shared" si="6"/>
        <v>0</v>
      </c>
      <c r="AD20" s="71">
        <v>0</v>
      </c>
      <c r="AE20" s="72">
        <v>0</v>
      </c>
      <c r="AF20" s="72">
        <v>1</v>
      </c>
      <c r="AG20" s="28">
        <f t="shared" si="7"/>
        <v>0</v>
      </c>
      <c r="AH20" s="67">
        <f t="shared" si="8"/>
        <v>76090</v>
      </c>
    </row>
    <row r="21" spans="1:34" ht="15.75" hidden="1" x14ac:dyDescent="0.25">
      <c r="A21" s="40">
        <v>33</v>
      </c>
      <c r="B21" s="16"/>
      <c r="C21" s="16"/>
      <c r="D21" s="16"/>
      <c r="E21" s="18">
        <f t="shared" si="0"/>
        <v>0</v>
      </c>
      <c r="F21" s="71">
        <v>1878.72</v>
      </c>
      <c r="G21" s="72">
        <v>0.73</v>
      </c>
      <c r="H21" s="72">
        <v>12</v>
      </c>
      <c r="I21" s="28">
        <f t="shared" si="1"/>
        <v>16458</v>
      </c>
      <c r="J21" s="71">
        <v>9230.01</v>
      </c>
      <c r="K21" s="72">
        <v>1.08</v>
      </c>
      <c r="L21" s="72">
        <v>1</v>
      </c>
      <c r="M21" s="28">
        <f t="shared" si="2"/>
        <v>9968</v>
      </c>
      <c r="N21" s="71">
        <v>3418.2</v>
      </c>
      <c r="O21" s="72">
        <v>4.8099999999999996</v>
      </c>
      <c r="P21" s="72">
        <v>1</v>
      </c>
      <c r="Q21" s="28">
        <f t="shared" si="3"/>
        <v>16442</v>
      </c>
      <c r="R21" s="71">
        <v>2</v>
      </c>
      <c r="S21" s="73">
        <v>850</v>
      </c>
      <c r="T21" s="72">
        <v>12</v>
      </c>
      <c r="U21" s="28">
        <f t="shared" si="4"/>
        <v>20400</v>
      </c>
      <c r="V21" s="71">
        <v>0</v>
      </c>
      <c r="W21" s="72">
        <v>0</v>
      </c>
      <c r="X21" s="72">
        <v>1</v>
      </c>
      <c r="Y21" s="28">
        <f t="shared" si="5"/>
        <v>0</v>
      </c>
      <c r="Z21" s="71">
        <v>0</v>
      </c>
      <c r="AA21" s="72">
        <v>0</v>
      </c>
      <c r="AB21" s="72">
        <v>12</v>
      </c>
      <c r="AC21" s="28">
        <f t="shared" si="6"/>
        <v>0</v>
      </c>
      <c r="AD21" s="71">
        <v>10</v>
      </c>
      <c r="AE21" s="72">
        <v>400</v>
      </c>
      <c r="AF21" s="72">
        <v>1</v>
      </c>
      <c r="AG21" s="28">
        <f t="shared" si="7"/>
        <v>4000</v>
      </c>
      <c r="AH21" s="67">
        <f t="shared" si="8"/>
        <v>67268</v>
      </c>
    </row>
    <row r="22" spans="1:34" ht="15.75" hidden="1" x14ac:dyDescent="0.25">
      <c r="A22" s="40">
        <v>34</v>
      </c>
      <c r="B22" s="16"/>
      <c r="C22" s="16"/>
      <c r="D22" s="16"/>
      <c r="E22" s="18">
        <f t="shared" si="0"/>
        <v>0</v>
      </c>
      <c r="F22" s="71">
        <v>1526.63</v>
      </c>
      <c r="G22" s="72">
        <v>0.73</v>
      </c>
      <c r="H22" s="72">
        <v>12</v>
      </c>
      <c r="I22" s="28">
        <f t="shared" si="1"/>
        <v>13373</v>
      </c>
      <c r="J22" s="71">
        <v>2295.5554999999999</v>
      </c>
      <c r="K22" s="72">
        <v>1.08</v>
      </c>
      <c r="L22" s="72">
        <v>1</v>
      </c>
      <c r="M22" s="28">
        <f t="shared" si="2"/>
        <v>2479</v>
      </c>
      <c r="N22" s="71">
        <v>1498.6215999999999</v>
      </c>
      <c r="O22" s="72">
        <v>4.8099999999999996</v>
      </c>
      <c r="P22" s="72">
        <v>1</v>
      </c>
      <c r="Q22" s="28">
        <f t="shared" si="3"/>
        <v>7208</v>
      </c>
      <c r="R22" s="71">
        <v>2</v>
      </c>
      <c r="S22" s="72">
        <v>358.4</v>
      </c>
      <c r="T22" s="72">
        <v>12</v>
      </c>
      <c r="U22" s="28">
        <f t="shared" si="4"/>
        <v>8602</v>
      </c>
      <c r="V22" s="71">
        <v>1000</v>
      </c>
      <c r="W22" s="72">
        <v>6.4411199999999997</v>
      </c>
      <c r="X22" s="72">
        <v>1</v>
      </c>
      <c r="Y22" s="28">
        <f t="shared" si="5"/>
        <v>6441</v>
      </c>
      <c r="Z22" s="71">
        <v>0</v>
      </c>
      <c r="AA22" s="72">
        <v>0</v>
      </c>
      <c r="AB22" s="72">
        <v>12</v>
      </c>
      <c r="AC22" s="28">
        <f t="shared" si="6"/>
        <v>0</v>
      </c>
      <c r="AD22" s="71">
        <v>0</v>
      </c>
      <c r="AE22" s="72">
        <v>0</v>
      </c>
      <c r="AF22" s="72">
        <v>1</v>
      </c>
      <c r="AG22" s="28">
        <f t="shared" si="7"/>
        <v>0</v>
      </c>
      <c r="AH22" s="67">
        <f t="shared" si="8"/>
        <v>38103</v>
      </c>
    </row>
    <row r="23" spans="1:34" ht="15.75" hidden="1" x14ac:dyDescent="0.25">
      <c r="A23" s="40">
        <v>36</v>
      </c>
      <c r="B23" s="16"/>
      <c r="C23" s="16"/>
      <c r="D23" s="16"/>
      <c r="E23" s="18">
        <f t="shared" si="0"/>
        <v>0</v>
      </c>
      <c r="F23" s="71">
        <v>807.16</v>
      </c>
      <c r="G23" s="72">
        <v>0.76</v>
      </c>
      <c r="H23" s="72">
        <v>12</v>
      </c>
      <c r="I23" s="28">
        <f t="shared" si="1"/>
        <v>7361</v>
      </c>
      <c r="J23" s="71">
        <v>7010</v>
      </c>
      <c r="K23" s="72">
        <v>0.92</v>
      </c>
      <c r="L23" s="72">
        <v>1</v>
      </c>
      <c r="M23" s="28">
        <f t="shared" si="2"/>
        <v>6449</v>
      </c>
      <c r="N23" s="71">
        <v>3881.8</v>
      </c>
      <c r="O23" s="72">
        <v>2.72</v>
      </c>
      <c r="P23" s="72">
        <v>1</v>
      </c>
      <c r="Q23" s="28">
        <f t="shared" si="3"/>
        <v>10558</v>
      </c>
      <c r="R23" s="71">
        <v>1</v>
      </c>
      <c r="S23" s="72">
        <v>1250</v>
      </c>
      <c r="T23" s="72">
        <v>12</v>
      </c>
      <c r="U23" s="28">
        <f t="shared" si="4"/>
        <v>15000</v>
      </c>
      <c r="V23" s="71">
        <v>0</v>
      </c>
      <c r="W23" s="72">
        <v>0</v>
      </c>
      <c r="X23" s="72">
        <v>1</v>
      </c>
      <c r="Y23" s="28">
        <f t="shared" si="5"/>
        <v>0</v>
      </c>
      <c r="Z23" s="71">
        <v>0</v>
      </c>
      <c r="AA23" s="72">
        <v>0</v>
      </c>
      <c r="AB23" s="72">
        <v>12</v>
      </c>
      <c r="AC23" s="28">
        <f t="shared" si="6"/>
        <v>0</v>
      </c>
      <c r="AD23" s="71">
        <v>0</v>
      </c>
      <c r="AE23" s="72">
        <v>0</v>
      </c>
      <c r="AF23" s="72">
        <v>1</v>
      </c>
      <c r="AG23" s="28">
        <f t="shared" si="7"/>
        <v>0</v>
      </c>
      <c r="AH23" s="67">
        <f t="shared" si="8"/>
        <v>39368</v>
      </c>
    </row>
    <row r="24" spans="1:34" ht="15.75" hidden="1" x14ac:dyDescent="0.25">
      <c r="A24" s="40">
        <v>37</v>
      </c>
      <c r="B24" s="16"/>
      <c r="C24" s="16"/>
      <c r="D24" s="16"/>
      <c r="E24" s="18">
        <f t="shared" si="0"/>
        <v>0</v>
      </c>
      <c r="F24" s="71">
        <v>635.24</v>
      </c>
      <c r="G24" s="72">
        <v>0.73</v>
      </c>
      <c r="H24" s="72">
        <v>12</v>
      </c>
      <c r="I24" s="28">
        <f t="shared" si="1"/>
        <v>5565</v>
      </c>
      <c r="J24" s="71">
        <v>5822</v>
      </c>
      <c r="K24" s="72">
        <v>1.08</v>
      </c>
      <c r="L24" s="72">
        <v>1</v>
      </c>
      <c r="M24" s="28">
        <f t="shared" si="2"/>
        <v>6288</v>
      </c>
      <c r="N24" s="71">
        <v>1000</v>
      </c>
      <c r="O24" s="72">
        <v>2.72</v>
      </c>
      <c r="P24" s="72">
        <v>1</v>
      </c>
      <c r="Q24" s="28">
        <f t="shared" si="3"/>
        <v>2720</v>
      </c>
      <c r="R24" s="71">
        <v>2</v>
      </c>
      <c r="S24" s="72">
        <v>850</v>
      </c>
      <c r="T24" s="72">
        <v>12</v>
      </c>
      <c r="U24" s="28">
        <f t="shared" si="4"/>
        <v>20400</v>
      </c>
      <c r="V24" s="71">
        <v>0</v>
      </c>
      <c r="W24" s="72">
        <v>0</v>
      </c>
      <c r="X24" s="72">
        <v>1</v>
      </c>
      <c r="Y24" s="28">
        <f t="shared" si="5"/>
        <v>0</v>
      </c>
      <c r="Z24" s="71">
        <v>5.833333333333333</v>
      </c>
      <c r="AA24" s="73">
        <v>85</v>
      </c>
      <c r="AB24" s="72">
        <v>12</v>
      </c>
      <c r="AC24" s="28">
        <f t="shared" si="6"/>
        <v>5950</v>
      </c>
      <c r="AD24" s="71">
        <v>0</v>
      </c>
      <c r="AE24" s="72">
        <v>0</v>
      </c>
      <c r="AF24" s="72">
        <v>1</v>
      </c>
      <c r="AG24" s="28">
        <f t="shared" si="7"/>
        <v>0</v>
      </c>
      <c r="AH24" s="67">
        <f t="shared" si="8"/>
        <v>40923</v>
      </c>
    </row>
    <row r="25" spans="1:34" ht="15.75" hidden="1" x14ac:dyDescent="0.25">
      <c r="A25" s="40">
        <v>38</v>
      </c>
      <c r="B25" s="16"/>
      <c r="C25" s="16"/>
      <c r="D25" s="16"/>
      <c r="E25" s="18">
        <f t="shared" si="0"/>
        <v>0</v>
      </c>
      <c r="F25" s="71">
        <v>2700</v>
      </c>
      <c r="G25" s="72">
        <v>0.73</v>
      </c>
      <c r="H25" s="72">
        <v>12</v>
      </c>
      <c r="I25" s="28">
        <f t="shared" si="1"/>
        <v>23652</v>
      </c>
      <c r="J25" s="71">
        <v>10000</v>
      </c>
      <c r="K25" s="72">
        <v>1.08</v>
      </c>
      <c r="L25" s="72">
        <v>1</v>
      </c>
      <c r="M25" s="28">
        <f t="shared" si="2"/>
        <v>10800</v>
      </c>
      <c r="N25" s="71">
        <v>3000</v>
      </c>
      <c r="O25" s="72">
        <v>4.8099999999999996</v>
      </c>
      <c r="P25" s="72">
        <v>1</v>
      </c>
      <c r="Q25" s="28">
        <f t="shared" si="3"/>
        <v>14430</v>
      </c>
      <c r="R25" s="71">
        <v>2</v>
      </c>
      <c r="S25" s="72">
        <v>310</v>
      </c>
      <c r="T25" s="72">
        <v>12</v>
      </c>
      <c r="U25" s="28">
        <f t="shared" si="4"/>
        <v>7440</v>
      </c>
      <c r="V25" s="71">
        <v>0</v>
      </c>
      <c r="W25" s="72">
        <v>0</v>
      </c>
      <c r="X25" s="72">
        <v>1</v>
      </c>
      <c r="Y25" s="28">
        <f t="shared" si="5"/>
        <v>0</v>
      </c>
      <c r="Z25" s="71">
        <v>2</v>
      </c>
      <c r="AA25" s="72">
        <v>250</v>
      </c>
      <c r="AB25" s="72">
        <v>12</v>
      </c>
      <c r="AC25" s="28">
        <f t="shared" si="6"/>
        <v>6000</v>
      </c>
      <c r="AD25" s="71">
        <v>0</v>
      </c>
      <c r="AE25" s="72">
        <v>0</v>
      </c>
      <c r="AF25" s="72">
        <v>1</v>
      </c>
      <c r="AG25" s="28">
        <f t="shared" si="7"/>
        <v>0</v>
      </c>
      <c r="AH25" s="67">
        <f t="shared" si="8"/>
        <v>62322</v>
      </c>
    </row>
    <row r="26" spans="1:34" ht="15.75" hidden="1" x14ac:dyDescent="0.25">
      <c r="A26" s="40">
        <v>41</v>
      </c>
      <c r="B26" s="16"/>
      <c r="C26" s="16"/>
      <c r="D26" s="16"/>
      <c r="E26" s="18">
        <f t="shared" si="0"/>
        <v>0</v>
      </c>
      <c r="F26" s="71">
        <v>2172.66</v>
      </c>
      <c r="G26" s="72">
        <v>0.73</v>
      </c>
      <c r="H26" s="72">
        <v>12</v>
      </c>
      <c r="I26" s="28">
        <f t="shared" si="1"/>
        <v>19033</v>
      </c>
      <c r="J26" s="71">
        <v>20301</v>
      </c>
      <c r="K26" s="72">
        <v>0.62</v>
      </c>
      <c r="L26" s="72">
        <v>1</v>
      </c>
      <c r="M26" s="28">
        <f t="shared" si="2"/>
        <v>12587</v>
      </c>
      <c r="N26" s="71">
        <v>5535.8</v>
      </c>
      <c r="O26" s="72">
        <v>2.72</v>
      </c>
      <c r="P26" s="72">
        <v>1</v>
      </c>
      <c r="Q26" s="28">
        <f t="shared" si="3"/>
        <v>15057</v>
      </c>
      <c r="R26" s="71">
        <v>2</v>
      </c>
      <c r="S26" s="72">
        <v>850</v>
      </c>
      <c r="T26" s="72">
        <v>12</v>
      </c>
      <c r="U26" s="28">
        <f t="shared" si="4"/>
        <v>20400</v>
      </c>
      <c r="V26" s="71">
        <v>0</v>
      </c>
      <c r="W26" s="72">
        <v>0</v>
      </c>
      <c r="X26" s="72">
        <v>1</v>
      </c>
      <c r="Y26" s="28">
        <f t="shared" si="5"/>
        <v>0</v>
      </c>
      <c r="Z26" s="71">
        <v>0</v>
      </c>
      <c r="AA26" s="72">
        <v>0</v>
      </c>
      <c r="AB26" s="72">
        <v>12</v>
      </c>
      <c r="AC26" s="28">
        <f t="shared" si="6"/>
        <v>0</v>
      </c>
      <c r="AD26" s="71">
        <v>0</v>
      </c>
      <c r="AE26" s="72">
        <v>0</v>
      </c>
      <c r="AF26" s="72">
        <v>1</v>
      </c>
      <c r="AG26" s="28">
        <f t="shared" si="7"/>
        <v>0</v>
      </c>
      <c r="AH26" s="67">
        <f t="shared" si="8"/>
        <v>67077</v>
      </c>
    </row>
    <row r="27" spans="1:34" ht="15.75" hidden="1" x14ac:dyDescent="0.25">
      <c r="A27" s="40">
        <v>42</v>
      </c>
      <c r="B27" s="16"/>
      <c r="C27" s="16"/>
      <c r="D27" s="16"/>
      <c r="E27" s="18">
        <f t="shared" si="0"/>
        <v>0</v>
      </c>
      <c r="F27" s="71">
        <v>1470</v>
      </c>
      <c r="G27" s="72">
        <v>0.73</v>
      </c>
      <c r="H27" s="72">
        <v>12</v>
      </c>
      <c r="I27" s="28">
        <f t="shared" si="1"/>
        <v>12877</v>
      </c>
      <c r="J27" s="71">
        <v>13956</v>
      </c>
      <c r="K27" s="72">
        <v>0.62</v>
      </c>
      <c r="L27" s="72">
        <v>1</v>
      </c>
      <c r="M27" s="28">
        <f t="shared" si="2"/>
        <v>8653</v>
      </c>
      <c r="N27" s="71">
        <v>5816.9</v>
      </c>
      <c r="O27" s="72">
        <v>2.72</v>
      </c>
      <c r="P27" s="72">
        <v>1</v>
      </c>
      <c r="Q27" s="28">
        <f t="shared" si="3"/>
        <v>15822</v>
      </c>
      <c r="R27" s="71">
        <v>2</v>
      </c>
      <c r="S27" s="72">
        <v>850</v>
      </c>
      <c r="T27" s="72">
        <v>12</v>
      </c>
      <c r="U27" s="28">
        <f t="shared" si="4"/>
        <v>20400</v>
      </c>
      <c r="V27" s="71">
        <v>13956</v>
      </c>
      <c r="W27" s="72">
        <v>1.02</v>
      </c>
      <c r="X27" s="72">
        <v>1</v>
      </c>
      <c r="Y27" s="28">
        <f t="shared" si="5"/>
        <v>14235</v>
      </c>
      <c r="Z27" s="71">
        <v>0</v>
      </c>
      <c r="AA27" s="72">
        <v>0</v>
      </c>
      <c r="AB27" s="72">
        <v>12</v>
      </c>
      <c r="AC27" s="28">
        <f t="shared" si="6"/>
        <v>0</v>
      </c>
      <c r="AD27" s="71">
        <v>0</v>
      </c>
      <c r="AE27" s="72">
        <v>0</v>
      </c>
      <c r="AF27" s="72">
        <v>1</v>
      </c>
      <c r="AG27" s="28">
        <f t="shared" si="7"/>
        <v>0</v>
      </c>
      <c r="AH27" s="67">
        <f t="shared" si="8"/>
        <v>71987</v>
      </c>
    </row>
    <row r="28" spans="1:34" ht="15.75" hidden="1" x14ac:dyDescent="0.25">
      <c r="A28" s="40">
        <v>43</v>
      </c>
      <c r="B28" s="16"/>
      <c r="C28" s="16"/>
      <c r="D28" s="16"/>
      <c r="E28" s="18">
        <f t="shared" si="0"/>
        <v>0</v>
      </c>
      <c r="F28" s="71">
        <v>1080</v>
      </c>
      <c r="G28" s="72">
        <v>1.1000000000000001</v>
      </c>
      <c r="H28" s="72">
        <v>12</v>
      </c>
      <c r="I28" s="28">
        <f t="shared" si="1"/>
        <v>14256</v>
      </c>
      <c r="J28" s="71">
        <v>2000</v>
      </c>
      <c r="K28" s="72">
        <v>1.24</v>
      </c>
      <c r="L28" s="72">
        <v>1</v>
      </c>
      <c r="M28" s="28">
        <f t="shared" si="2"/>
        <v>2480</v>
      </c>
      <c r="N28" s="71">
        <v>4310</v>
      </c>
      <c r="O28" s="72">
        <v>1.78</v>
      </c>
      <c r="P28" s="72">
        <v>1</v>
      </c>
      <c r="Q28" s="28">
        <f t="shared" si="3"/>
        <v>7672</v>
      </c>
      <c r="R28" s="71">
        <v>1</v>
      </c>
      <c r="S28" s="72">
        <v>716.82</v>
      </c>
      <c r="T28" s="72">
        <v>12</v>
      </c>
      <c r="U28" s="28">
        <f t="shared" si="4"/>
        <v>8602</v>
      </c>
      <c r="V28" s="71">
        <v>2000</v>
      </c>
      <c r="W28" s="72">
        <v>3.22</v>
      </c>
      <c r="X28" s="72">
        <v>1</v>
      </c>
      <c r="Y28" s="28">
        <f t="shared" si="5"/>
        <v>6440</v>
      </c>
      <c r="Z28" s="71">
        <v>0</v>
      </c>
      <c r="AA28" s="72">
        <v>0</v>
      </c>
      <c r="AB28" s="72">
        <v>12</v>
      </c>
      <c r="AC28" s="28">
        <f t="shared" si="6"/>
        <v>0</v>
      </c>
      <c r="AD28" s="71">
        <v>0</v>
      </c>
      <c r="AE28" s="72">
        <v>0</v>
      </c>
      <c r="AF28" s="72">
        <v>1</v>
      </c>
      <c r="AG28" s="28">
        <f t="shared" si="7"/>
        <v>0</v>
      </c>
      <c r="AH28" s="67">
        <f t="shared" si="8"/>
        <v>39450</v>
      </c>
    </row>
    <row r="29" spans="1:34" ht="15.75" hidden="1" x14ac:dyDescent="0.25">
      <c r="A29" s="40">
        <v>44</v>
      </c>
      <c r="B29" s="16"/>
      <c r="C29" s="16"/>
      <c r="D29" s="16"/>
      <c r="E29" s="18">
        <f t="shared" si="0"/>
        <v>0</v>
      </c>
      <c r="F29" s="71">
        <v>3224.78</v>
      </c>
      <c r="G29" s="72">
        <v>0.73</v>
      </c>
      <c r="H29" s="72">
        <v>12</v>
      </c>
      <c r="I29" s="28">
        <f t="shared" si="1"/>
        <v>28249</v>
      </c>
      <c r="J29" s="71">
        <v>2295.56</v>
      </c>
      <c r="K29" s="72">
        <v>1.08</v>
      </c>
      <c r="L29" s="72">
        <v>1</v>
      </c>
      <c r="M29" s="28">
        <f t="shared" si="2"/>
        <v>2479</v>
      </c>
      <c r="N29" s="71">
        <v>1637.28</v>
      </c>
      <c r="O29" s="72">
        <v>4.8099999999999996</v>
      </c>
      <c r="P29" s="72">
        <v>1</v>
      </c>
      <c r="Q29" s="28">
        <f t="shared" si="3"/>
        <v>7875</v>
      </c>
      <c r="R29" s="71">
        <v>2</v>
      </c>
      <c r="S29" s="72">
        <v>358.4</v>
      </c>
      <c r="T29" s="72">
        <v>12</v>
      </c>
      <c r="U29" s="28">
        <f t="shared" si="4"/>
        <v>8602</v>
      </c>
      <c r="V29" s="71">
        <v>2000</v>
      </c>
      <c r="W29" s="72">
        <v>3.2205599999999999</v>
      </c>
      <c r="X29" s="72">
        <v>1</v>
      </c>
      <c r="Y29" s="28">
        <f t="shared" si="5"/>
        <v>6441</v>
      </c>
      <c r="Z29" s="71">
        <v>0</v>
      </c>
      <c r="AA29" s="72">
        <v>0</v>
      </c>
      <c r="AB29" s="72">
        <v>12</v>
      </c>
      <c r="AC29" s="28">
        <f t="shared" si="6"/>
        <v>0</v>
      </c>
      <c r="AD29" s="71">
        <v>0</v>
      </c>
      <c r="AE29" s="72">
        <v>0</v>
      </c>
      <c r="AF29" s="72">
        <v>1</v>
      </c>
      <c r="AG29" s="28">
        <f t="shared" si="7"/>
        <v>0</v>
      </c>
      <c r="AH29" s="67">
        <f t="shared" si="8"/>
        <v>53646</v>
      </c>
    </row>
    <row r="30" spans="1:34" ht="15.75" hidden="1" x14ac:dyDescent="0.25">
      <c r="A30" s="40">
        <v>45</v>
      </c>
      <c r="B30" s="16"/>
      <c r="C30" s="16"/>
      <c r="D30" s="16"/>
      <c r="E30" s="18">
        <f t="shared" si="0"/>
        <v>0</v>
      </c>
      <c r="F30" s="71">
        <v>1191</v>
      </c>
      <c r="G30" s="72">
        <v>0.72</v>
      </c>
      <c r="H30" s="72">
        <v>12</v>
      </c>
      <c r="I30" s="28">
        <f t="shared" si="1"/>
        <v>10290</v>
      </c>
      <c r="J30" s="71">
        <v>2939</v>
      </c>
      <c r="K30" s="72">
        <v>0.92</v>
      </c>
      <c r="L30" s="72">
        <v>1</v>
      </c>
      <c r="M30" s="28">
        <f t="shared" si="2"/>
        <v>2704</v>
      </c>
      <c r="N30" s="71">
        <v>5146.2</v>
      </c>
      <c r="O30" s="72">
        <v>2.72</v>
      </c>
      <c r="P30" s="72">
        <v>1</v>
      </c>
      <c r="Q30" s="28">
        <f t="shared" si="3"/>
        <v>13998</v>
      </c>
      <c r="R30" s="71">
        <v>0</v>
      </c>
      <c r="S30" s="72">
        <v>0</v>
      </c>
      <c r="T30" s="72">
        <v>12</v>
      </c>
      <c r="U30" s="28">
        <f t="shared" si="4"/>
        <v>0</v>
      </c>
      <c r="V30" s="71">
        <v>0</v>
      </c>
      <c r="W30" s="72">
        <v>0</v>
      </c>
      <c r="X30" s="72">
        <v>1</v>
      </c>
      <c r="Y30" s="28">
        <f t="shared" si="5"/>
        <v>0</v>
      </c>
      <c r="Z30" s="71">
        <v>0</v>
      </c>
      <c r="AA30" s="72">
        <v>0</v>
      </c>
      <c r="AB30" s="72">
        <v>12</v>
      </c>
      <c r="AC30" s="28">
        <f t="shared" si="6"/>
        <v>0</v>
      </c>
      <c r="AD30" s="71">
        <v>0</v>
      </c>
      <c r="AE30" s="72">
        <v>0</v>
      </c>
      <c r="AF30" s="72">
        <v>1</v>
      </c>
      <c r="AG30" s="28">
        <f t="shared" si="7"/>
        <v>0</v>
      </c>
      <c r="AH30" s="67">
        <f t="shared" si="8"/>
        <v>26992</v>
      </c>
    </row>
    <row r="31" spans="1:34" ht="15.75" hidden="1" x14ac:dyDescent="0.25">
      <c r="A31" s="40">
        <v>49</v>
      </c>
      <c r="B31" s="16"/>
      <c r="C31" s="16"/>
      <c r="D31" s="16"/>
      <c r="E31" s="18">
        <f t="shared" si="0"/>
        <v>0</v>
      </c>
      <c r="F31" s="71">
        <v>2110.1999999999998</v>
      </c>
      <c r="G31" s="72">
        <v>0.82</v>
      </c>
      <c r="H31" s="72">
        <v>12</v>
      </c>
      <c r="I31" s="28">
        <f t="shared" si="1"/>
        <v>20764</v>
      </c>
      <c r="J31" s="71">
        <v>20353.7</v>
      </c>
      <c r="K31" s="72">
        <v>0.73</v>
      </c>
      <c r="L31" s="72">
        <v>1</v>
      </c>
      <c r="M31" s="28">
        <f t="shared" si="2"/>
        <v>14858</v>
      </c>
      <c r="N31" s="71">
        <v>2110.1999999999998</v>
      </c>
      <c r="O31" s="72">
        <v>2.31</v>
      </c>
      <c r="P31" s="72">
        <v>1</v>
      </c>
      <c r="Q31" s="28">
        <f t="shared" si="3"/>
        <v>4875</v>
      </c>
      <c r="R31" s="71">
        <v>2</v>
      </c>
      <c r="S31" s="73">
        <v>1380</v>
      </c>
      <c r="T31" s="72">
        <v>12</v>
      </c>
      <c r="U31" s="28">
        <f t="shared" si="4"/>
        <v>33120</v>
      </c>
      <c r="V31" s="71">
        <v>0</v>
      </c>
      <c r="W31" s="72">
        <v>0</v>
      </c>
      <c r="X31" s="72">
        <v>1</v>
      </c>
      <c r="Y31" s="28">
        <f t="shared" si="5"/>
        <v>0</v>
      </c>
      <c r="Z31" s="71">
        <v>0</v>
      </c>
      <c r="AA31" s="72">
        <v>0</v>
      </c>
      <c r="AB31" s="72">
        <v>12</v>
      </c>
      <c r="AC31" s="28">
        <f t="shared" si="6"/>
        <v>0</v>
      </c>
      <c r="AD31" s="71">
        <v>220</v>
      </c>
      <c r="AE31" s="72">
        <v>70</v>
      </c>
      <c r="AF31" s="72">
        <v>1</v>
      </c>
      <c r="AG31" s="28">
        <f t="shared" si="7"/>
        <v>15400</v>
      </c>
      <c r="AH31" s="67">
        <f t="shared" si="8"/>
        <v>89017</v>
      </c>
    </row>
    <row r="32" spans="1:34" ht="15.75" hidden="1" x14ac:dyDescent="0.25">
      <c r="A32" s="40">
        <v>50</v>
      </c>
      <c r="B32" s="16"/>
      <c r="C32" s="16"/>
      <c r="D32" s="16"/>
      <c r="E32" s="18">
        <f t="shared" si="0"/>
        <v>0</v>
      </c>
      <c r="F32" s="71">
        <v>1112.83</v>
      </c>
      <c r="G32" s="72">
        <v>1</v>
      </c>
      <c r="H32" s="72">
        <v>12</v>
      </c>
      <c r="I32" s="28">
        <f t="shared" si="1"/>
        <v>13354</v>
      </c>
      <c r="J32" s="71">
        <v>24993</v>
      </c>
      <c r="K32" s="72">
        <v>0.44</v>
      </c>
      <c r="L32" s="72">
        <v>1</v>
      </c>
      <c r="M32" s="28">
        <f t="shared" si="2"/>
        <v>10997</v>
      </c>
      <c r="N32" s="71">
        <v>13353.96</v>
      </c>
      <c r="O32" s="72">
        <v>1</v>
      </c>
      <c r="P32" s="72">
        <v>1</v>
      </c>
      <c r="Q32" s="28">
        <f t="shared" si="3"/>
        <v>13354</v>
      </c>
      <c r="R32" s="71">
        <v>0</v>
      </c>
      <c r="S32" s="72">
        <v>0</v>
      </c>
      <c r="T32" s="72">
        <v>12</v>
      </c>
      <c r="U32" s="28">
        <f t="shared" si="4"/>
        <v>0</v>
      </c>
      <c r="V32" s="71">
        <v>0</v>
      </c>
      <c r="W32" s="72">
        <v>0</v>
      </c>
      <c r="X32" s="72">
        <v>1</v>
      </c>
      <c r="Y32" s="28">
        <f t="shared" si="5"/>
        <v>0</v>
      </c>
      <c r="Z32" s="71">
        <v>0</v>
      </c>
      <c r="AA32" s="73">
        <v>0</v>
      </c>
      <c r="AB32" s="72">
        <v>12</v>
      </c>
      <c r="AC32" s="28">
        <f t="shared" si="6"/>
        <v>0</v>
      </c>
      <c r="AD32" s="71">
        <v>0</v>
      </c>
      <c r="AE32" s="72">
        <v>0</v>
      </c>
      <c r="AF32" s="72">
        <v>1</v>
      </c>
      <c r="AG32" s="28">
        <f t="shared" si="7"/>
        <v>0</v>
      </c>
      <c r="AH32" s="67">
        <f t="shared" si="8"/>
        <v>37705</v>
      </c>
    </row>
    <row r="33" spans="1:34" ht="15.75" hidden="1" x14ac:dyDescent="0.25">
      <c r="A33" s="40">
        <v>53</v>
      </c>
      <c r="B33" s="16"/>
      <c r="C33" s="16"/>
      <c r="D33" s="16"/>
      <c r="E33" s="18">
        <f t="shared" si="0"/>
        <v>0</v>
      </c>
      <c r="F33" s="71">
        <v>3446.16</v>
      </c>
      <c r="G33" s="72">
        <v>0.73</v>
      </c>
      <c r="H33" s="72">
        <v>12</v>
      </c>
      <c r="I33" s="28">
        <f t="shared" si="1"/>
        <v>30188</v>
      </c>
      <c r="J33" s="71">
        <v>18587.099999999999</v>
      </c>
      <c r="K33" s="72">
        <v>0.62</v>
      </c>
      <c r="L33" s="72">
        <v>1</v>
      </c>
      <c r="M33" s="28">
        <f t="shared" si="2"/>
        <v>11524</v>
      </c>
      <c r="N33" s="71">
        <v>6256.9</v>
      </c>
      <c r="O33" s="72">
        <v>2.31</v>
      </c>
      <c r="P33" s="72">
        <v>1</v>
      </c>
      <c r="Q33" s="28">
        <f t="shared" si="3"/>
        <v>14453</v>
      </c>
      <c r="R33" s="71">
        <v>2</v>
      </c>
      <c r="S33" s="72">
        <v>1200</v>
      </c>
      <c r="T33" s="72">
        <v>12</v>
      </c>
      <c r="U33" s="28">
        <f t="shared" si="4"/>
        <v>28800</v>
      </c>
      <c r="V33" s="71">
        <v>0</v>
      </c>
      <c r="W33" s="72">
        <v>0</v>
      </c>
      <c r="X33" s="72">
        <v>1</v>
      </c>
      <c r="Y33" s="28">
        <f t="shared" si="5"/>
        <v>0</v>
      </c>
      <c r="Z33" s="71">
        <v>34.475625000000001</v>
      </c>
      <c r="AA33" s="73">
        <v>160</v>
      </c>
      <c r="AB33" s="72">
        <v>12</v>
      </c>
      <c r="AC33" s="28">
        <f t="shared" si="6"/>
        <v>66193</v>
      </c>
      <c r="AD33" s="71">
        <v>140</v>
      </c>
      <c r="AE33" s="72">
        <v>70</v>
      </c>
      <c r="AF33" s="72">
        <v>1</v>
      </c>
      <c r="AG33" s="28">
        <f t="shared" si="7"/>
        <v>9800</v>
      </c>
      <c r="AH33" s="67">
        <f t="shared" si="8"/>
        <v>160958</v>
      </c>
    </row>
    <row r="34" spans="1:34" ht="15.75" hidden="1" x14ac:dyDescent="0.25">
      <c r="A34" s="40">
        <v>56</v>
      </c>
      <c r="B34" s="16"/>
      <c r="C34" s="16"/>
      <c r="D34" s="16"/>
      <c r="E34" s="18">
        <f t="shared" si="0"/>
        <v>0</v>
      </c>
      <c r="F34" s="71">
        <v>3078.81</v>
      </c>
      <c r="G34" s="72">
        <v>0.73</v>
      </c>
      <c r="H34" s="72">
        <v>12</v>
      </c>
      <c r="I34" s="28">
        <f t="shared" si="1"/>
        <v>26970</v>
      </c>
      <c r="J34" s="71">
        <v>2295.56</v>
      </c>
      <c r="K34" s="72">
        <v>1.08</v>
      </c>
      <c r="L34" s="72">
        <v>1</v>
      </c>
      <c r="M34" s="28">
        <f t="shared" si="2"/>
        <v>2479</v>
      </c>
      <c r="N34" s="71">
        <v>1188.4100000000001</v>
      </c>
      <c r="O34" s="72">
        <v>4.8099999999999996</v>
      </c>
      <c r="P34" s="72">
        <v>1</v>
      </c>
      <c r="Q34" s="28">
        <f t="shared" si="3"/>
        <v>5716</v>
      </c>
      <c r="R34" s="71">
        <v>2</v>
      </c>
      <c r="S34" s="72">
        <v>358.4</v>
      </c>
      <c r="T34" s="72">
        <v>12</v>
      </c>
      <c r="U34" s="28">
        <f t="shared" si="4"/>
        <v>8602</v>
      </c>
      <c r="V34" s="71">
        <v>2000</v>
      </c>
      <c r="W34" s="72">
        <v>3.2210000000000001</v>
      </c>
      <c r="X34" s="72">
        <v>1</v>
      </c>
      <c r="Y34" s="28">
        <f t="shared" si="5"/>
        <v>6442</v>
      </c>
      <c r="Z34" s="71">
        <v>0</v>
      </c>
      <c r="AA34" s="72">
        <v>0</v>
      </c>
      <c r="AB34" s="72">
        <v>12</v>
      </c>
      <c r="AC34" s="28">
        <f t="shared" si="6"/>
        <v>0</v>
      </c>
      <c r="AD34" s="71">
        <v>0</v>
      </c>
      <c r="AE34" s="72">
        <v>0</v>
      </c>
      <c r="AF34" s="72">
        <v>1</v>
      </c>
      <c r="AG34" s="28">
        <f t="shared" si="7"/>
        <v>0</v>
      </c>
      <c r="AH34" s="67">
        <f t="shared" si="8"/>
        <v>50209</v>
      </c>
    </row>
    <row r="35" spans="1:34" ht="15.75" hidden="1" x14ac:dyDescent="0.25">
      <c r="A35" s="40">
        <v>57</v>
      </c>
      <c r="B35" s="16"/>
      <c r="C35" s="16"/>
      <c r="D35" s="16"/>
      <c r="E35" s="18">
        <f t="shared" si="0"/>
        <v>0</v>
      </c>
      <c r="F35" s="71">
        <v>417</v>
      </c>
      <c r="G35" s="72">
        <v>5.95</v>
      </c>
      <c r="H35" s="72">
        <v>12</v>
      </c>
      <c r="I35" s="28">
        <f t="shared" si="1"/>
        <v>29774</v>
      </c>
      <c r="J35" s="71">
        <v>417</v>
      </c>
      <c r="K35" s="72">
        <v>11.98</v>
      </c>
      <c r="L35" s="72">
        <v>1</v>
      </c>
      <c r="M35" s="28">
        <f t="shared" si="2"/>
        <v>4996</v>
      </c>
      <c r="N35" s="71">
        <v>417</v>
      </c>
      <c r="O35" s="72">
        <v>9.5299999999999994</v>
      </c>
      <c r="P35" s="72">
        <v>1</v>
      </c>
      <c r="Q35" s="28">
        <f t="shared" si="3"/>
        <v>3974</v>
      </c>
      <c r="R35" s="71">
        <v>2</v>
      </c>
      <c r="S35" s="73">
        <v>299.5</v>
      </c>
      <c r="T35" s="72">
        <v>12</v>
      </c>
      <c r="U35" s="28">
        <f t="shared" si="4"/>
        <v>7188</v>
      </c>
      <c r="V35" s="71">
        <v>417</v>
      </c>
      <c r="W35" s="73">
        <v>9.42</v>
      </c>
      <c r="X35" s="72">
        <v>1</v>
      </c>
      <c r="Y35" s="28">
        <f t="shared" si="5"/>
        <v>3928</v>
      </c>
      <c r="Z35" s="71">
        <v>0</v>
      </c>
      <c r="AA35" s="72">
        <v>0</v>
      </c>
      <c r="AB35" s="72">
        <v>12</v>
      </c>
      <c r="AC35" s="28">
        <f t="shared" si="6"/>
        <v>0</v>
      </c>
      <c r="AD35" s="71">
        <v>0</v>
      </c>
      <c r="AE35" s="72">
        <v>0</v>
      </c>
      <c r="AF35" s="72">
        <v>1</v>
      </c>
      <c r="AG35" s="28">
        <f t="shared" si="7"/>
        <v>0</v>
      </c>
      <c r="AH35" s="67">
        <f t="shared" si="8"/>
        <v>49860</v>
      </c>
    </row>
    <row r="36" spans="1:34" ht="15.75" hidden="1" x14ac:dyDescent="0.25">
      <c r="A36" s="40">
        <v>58</v>
      </c>
      <c r="B36" s="16"/>
      <c r="C36" s="16"/>
      <c r="D36" s="16"/>
      <c r="E36" s="18">
        <f t="shared" si="0"/>
        <v>0</v>
      </c>
      <c r="F36" s="71">
        <v>1313.0136</v>
      </c>
      <c r="G36" s="73">
        <v>0.73</v>
      </c>
      <c r="H36" s="72">
        <v>12</v>
      </c>
      <c r="I36" s="28">
        <f t="shared" si="1"/>
        <v>11502</v>
      </c>
      <c r="J36" s="71">
        <v>2295.6</v>
      </c>
      <c r="K36" s="73">
        <v>1.08</v>
      </c>
      <c r="L36" s="72">
        <v>1</v>
      </c>
      <c r="M36" s="28">
        <f t="shared" si="2"/>
        <v>2479</v>
      </c>
      <c r="N36" s="71">
        <v>2083.8000000000002</v>
      </c>
      <c r="O36" s="73">
        <v>4.8099999999999996</v>
      </c>
      <c r="P36" s="72">
        <v>1</v>
      </c>
      <c r="Q36" s="28">
        <f t="shared" si="3"/>
        <v>10023</v>
      </c>
      <c r="R36" s="71">
        <v>1</v>
      </c>
      <c r="S36" s="72">
        <v>716.84</v>
      </c>
      <c r="T36" s="72">
        <v>12</v>
      </c>
      <c r="U36" s="28">
        <f t="shared" si="4"/>
        <v>8602</v>
      </c>
      <c r="V36" s="71">
        <v>1</v>
      </c>
      <c r="W36" s="72">
        <v>3221</v>
      </c>
      <c r="X36" s="72">
        <v>1</v>
      </c>
      <c r="Y36" s="28">
        <f t="shared" si="5"/>
        <v>3221</v>
      </c>
      <c r="Z36" s="71">
        <v>0</v>
      </c>
      <c r="AA36" s="72">
        <v>0</v>
      </c>
      <c r="AB36" s="72">
        <v>12</v>
      </c>
      <c r="AC36" s="28">
        <f t="shared" si="6"/>
        <v>0</v>
      </c>
      <c r="AD36" s="71">
        <v>0</v>
      </c>
      <c r="AE36" s="72">
        <v>0</v>
      </c>
      <c r="AF36" s="72">
        <v>1</v>
      </c>
      <c r="AG36" s="28">
        <f t="shared" si="7"/>
        <v>0</v>
      </c>
      <c r="AH36" s="67">
        <f t="shared" si="8"/>
        <v>35827</v>
      </c>
    </row>
    <row r="37" spans="1:34" ht="15.75" hidden="1" x14ac:dyDescent="0.25">
      <c r="A37" s="41" t="s">
        <v>110</v>
      </c>
      <c r="B37" s="16"/>
      <c r="C37" s="16"/>
      <c r="D37" s="16"/>
      <c r="E37" s="18">
        <f t="shared" si="0"/>
        <v>0</v>
      </c>
      <c r="F37" s="71">
        <v>2027.8</v>
      </c>
      <c r="G37" s="72">
        <v>0.73</v>
      </c>
      <c r="H37" s="72">
        <v>12</v>
      </c>
      <c r="I37" s="28">
        <f t="shared" si="1"/>
        <v>17764</v>
      </c>
      <c r="J37" s="71">
        <v>8259.5550000000003</v>
      </c>
      <c r="K37" s="72">
        <v>1.08</v>
      </c>
      <c r="L37" s="72">
        <v>1</v>
      </c>
      <c r="M37" s="28">
        <f t="shared" si="2"/>
        <v>8920</v>
      </c>
      <c r="N37" s="71">
        <v>1303.56</v>
      </c>
      <c r="O37" s="72">
        <v>4.8099999999999996</v>
      </c>
      <c r="P37" s="72">
        <v>1</v>
      </c>
      <c r="Q37" s="28">
        <f t="shared" si="3"/>
        <v>6270</v>
      </c>
      <c r="R37" s="71">
        <v>2</v>
      </c>
      <c r="S37" s="72">
        <v>358.4</v>
      </c>
      <c r="T37" s="72">
        <v>12</v>
      </c>
      <c r="U37" s="28">
        <f t="shared" si="4"/>
        <v>8602</v>
      </c>
      <c r="V37" s="71">
        <v>0</v>
      </c>
      <c r="W37" s="72">
        <v>0</v>
      </c>
      <c r="X37" s="72">
        <v>1</v>
      </c>
      <c r="Y37" s="28">
        <f t="shared" si="5"/>
        <v>0</v>
      </c>
      <c r="Z37" s="71">
        <v>0.66666666666666663</v>
      </c>
      <c r="AA37" s="72">
        <v>1000</v>
      </c>
      <c r="AB37" s="72">
        <v>12</v>
      </c>
      <c r="AC37" s="28">
        <f t="shared" si="6"/>
        <v>8000</v>
      </c>
      <c r="AD37" s="71">
        <v>0</v>
      </c>
      <c r="AE37" s="72">
        <v>0</v>
      </c>
      <c r="AF37" s="72">
        <v>1</v>
      </c>
      <c r="AG37" s="28">
        <f t="shared" si="7"/>
        <v>0</v>
      </c>
      <c r="AH37" s="67">
        <f t="shared" si="8"/>
        <v>49556</v>
      </c>
    </row>
    <row r="38" spans="1:34" ht="15.75" hidden="1" x14ac:dyDescent="0.25">
      <c r="A38" s="41" t="s">
        <v>111</v>
      </c>
      <c r="B38" s="16"/>
      <c r="C38" s="16"/>
      <c r="D38" s="16"/>
      <c r="E38" s="18">
        <f t="shared" si="0"/>
        <v>0</v>
      </c>
      <c r="F38" s="71">
        <v>3429</v>
      </c>
      <c r="G38" s="72">
        <v>0.73</v>
      </c>
      <c r="H38" s="72">
        <v>12</v>
      </c>
      <c r="I38" s="28">
        <f t="shared" si="1"/>
        <v>30038</v>
      </c>
      <c r="J38" s="71">
        <v>9318</v>
      </c>
      <c r="K38" s="72">
        <v>1.08</v>
      </c>
      <c r="L38" s="72">
        <v>1</v>
      </c>
      <c r="M38" s="28">
        <f t="shared" si="2"/>
        <v>10063</v>
      </c>
      <c r="N38" s="71">
        <v>4659.0000000000009</v>
      </c>
      <c r="O38" s="72">
        <v>4.8099999999999996</v>
      </c>
      <c r="P38" s="72">
        <v>1</v>
      </c>
      <c r="Q38" s="28">
        <f t="shared" si="3"/>
        <v>22410</v>
      </c>
      <c r="R38" s="71">
        <v>0</v>
      </c>
      <c r="S38" s="73">
        <v>0</v>
      </c>
      <c r="T38" s="72">
        <v>12</v>
      </c>
      <c r="U38" s="28">
        <f t="shared" si="4"/>
        <v>0</v>
      </c>
      <c r="V38" s="71">
        <v>0</v>
      </c>
      <c r="W38" s="73">
        <v>0</v>
      </c>
      <c r="X38" s="72">
        <v>1</v>
      </c>
      <c r="Y38" s="28">
        <f t="shared" si="5"/>
        <v>0</v>
      </c>
      <c r="Z38" s="71">
        <v>0</v>
      </c>
      <c r="AA38" s="72">
        <v>0</v>
      </c>
      <c r="AB38" s="72">
        <v>12</v>
      </c>
      <c r="AC38" s="28">
        <f t="shared" si="6"/>
        <v>0</v>
      </c>
      <c r="AD38" s="71">
        <v>0</v>
      </c>
      <c r="AE38" s="72">
        <v>0</v>
      </c>
      <c r="AF38" s="72">
        <v>1</v>
      </c>
      <c r="AG38" s="28">
        <f t="shared" si="7"/>
        <v>0</v>
      </c>
      <c r="AH38" s="67">
        <f t="shared" si="8"/>
        <v>62511</v>
      </c>
    </row>
    <row r="39" spans="1:34" ht="15.75" hidden="1" x14ac:dyDescent="0.25">
      <c r="A39" s="41" t="s">
        <v>112</v>
      </c>
      <c r="B39" s="16"/>
      <c r="C39" s="16"/>
      <c r="D39" s="16"/>
      <c r="E39" s="18">
        <f t="shared" si="0"/>
        <v>0</v>
      </c>
      <c r="F39" s="71">
        <v>1803.38</v>
      </c>
      <c r="G39" s="72">
        <v>0.73</v>
      </c>
      <c r="H39" s="72">
        <v>12</v>
      </c>
      <c r="I39" s="28">
        <f t="shared" si="1"/>
        <v>15798</v>
      </c>
      <c r="J39" s="71">
        <v>5125.59</v>
      </c>
      <c r="K39" s="72">
        <v>1.08</v>
      </c>
      <c r="L39" s="72">
        <v>1</v>
      </c>
      <c r="M39" s="28">
        <f t="shared" si="2"/>
        <v>5536</v>
      </c>
      <c r="N39" s="71">
        <v>2445.6799999999998</v>
      </c>
      <c r="O39" s="72">
        <v>4.8099999999999996</v>
      </c>
      <c r="P39" s="72">
        <v>1</v>
      </c>
      <c r="Q39" s="28">
        <f t="shared" si="3"/>
        <v>11764</v>
      </c>
      <c r="R39" s="71">
        <v>2</v>
      </c>
      <c r="S39" s="72">
        <v>850</v>
      </c>
      <c r="T39" s="72">
        <v>12</v>
      </c>
      <c r="U39" s="28">
        <f t="shared" si="4"/>
        <v>20400</v>
      </c>
      <c r="V39" s="71">
        <v>0</v>
      </c>
      <c r="W39" s="72">
        <v>0</v>
      </c>
      <c r="X39" s="72">
        <v>1</v>
      </c>
      <c r="Y39" s="28">
        <f t="shared" si="5"/>
        <v>0</v>
      </c>
      <c r="Z39" s="71">
        <v>0</v>
      </c>
      <c r="AA39" s="72">
        <v>0</v>
      </c>
      <c r="AB39" s="72">
        <v>12</v>
      </c>
      <c r="AC39" s="28">
        <f t="shared" si="6"/>
        <v>0</v>
      </c>
      <c r="AD39" s="71">
        <v>0</v>
      </c>
      <c r="AE39" s="72">
        <v>0</v>
      </c>
      <c r="AF39" s="72">
        <v>1</v>
      </c>
      <c r="AG39" s="28">
        <f t="shared" si="7"/>
        <v>0</v>
      </c>
      <c r="AH39" s="67">
        <f t="shared" si="8"/>
        <v>53498</v>
      </c>
    </row>
    <row r="40" spans="1:34" ht="15.75" hidden="1" x14ac:dyDescent="0.25">
      <c r="A40" s="41" t="s">
        <v>113</v>
      </c>
      <c r="B40" s="16"/>
      <c r="C40" s="16"/>
      <c r="D40" s="16"/>
      <c r="E40" s="18">
        <f t="shared" si="0"/>
        <v>0</v>
      </c>
      <c r="F40" s="71">
        <v>610</v>
      </c>
      <c r="G40" s="72">
        <v>1.03</v>
      </c>
      <c r="H40" s="72">
        <v>12</v>
      </c>
      <c r="I40" s="28">
        <f t="shared" si="1"/>
        <v>7540</v>
      </c>
      <c r="J40" s="71">
        <v>9750</v>
      </c>
      <c r="K40" s="72">
        <v>0.92</v>
      </c>
      <c r="L40" s="72">
        <v>1</v>
      </c>
      <c r="M40" s="28">
        <f t="shared" si="2"/>
        <v>8970</v>
      </c>
      <c r="N40" s="71">
        <v>1320</v>
      </c>
      <c r="O40" s="72">
        <v>2.72</v>
      </c>
      <c r="P40" s="72">
        <v>1</v>
      </c>
      <c r="Q40" s="28">
        <f t="shared" si="3"/>
        <v>3590</v>
      </c>
      <c r="R40" s="71">
        <v>2</v>
      </c>
      <c r="S40" s="72">
        <v>360</v>
      </c>
      <c r="T40" s="72">
        <v>12</v>
      </c>
      <c r="U40" s="28">
        <f t="shared" si="4"/>
        <v>8640</v>
      </c>
      <c r="V40" s="71">
        <v>0</v>
      </c>
      <c r="W40" s="72">
        <v>0</v>
      </c>
      <c r="X40" s="72">
        <v>1</v>
      </c>
      <c r="Y40" s="28">
        <f t="shared" si="5"/>
        <v>0</v>
      </c>
      <c r="Z40" s="71">
        <v>0</v>
      </c>
      <c r="AA40" s="72">
        <v>0</v>
      </c>
      <c r="AB40" s="72">
        <v>12</v>
      </c>
      <c r="AC40" s="28">
        <f t="shared" si="6"/>
        <v>0</v>
      </c>
      <c r="AD40" s="71">
        <v>15</v>
      </c>
      <c r="AE40" s="72">
        <v>100</v>
      </c>
      <c r="AF40" s="72">
        <v>1</v>
      </c>
      <c r="AG40" s="28">
        <f t="shared" si="7"/>
        <v>1500</v>
      </c>
      <c r="AH40" s="67">
        <f t="shared" si="8"/>
        <v>30240</v>
      </c>
    </row>
    <row r="41" spans="1:34" ht="15.75" hidden="1" x14ac:dyDescent="0.25">
      <c r="A41" s="41" t="s">
        <v>114</v>
      </c>
      <c r="B41" s="16"/>
      <c r="C41" s="16"/>
      <c r="D41" s="16"/>
      <c r="E41" s="18">
        <f t="shared" si="0"/>
        <v>0</v>
      </c>
      <c r="F41" s="71">
        <v>1541.2</v>
      </c>
      <c r="G41" s="73">
        <v>0.73</v>
      </c>
      <c r="H41" s="72">
        <v>12</v>
      </c>
      <c r="I41" s="28">
        <f t="shared" si="1"/>
        <v>13501</v>
      </c>
      <c r="J41" s="71">
        <v>2295.6</v>
      </c>
      <c r="K41" s="73">
        <v>1.08</v>
      </c>
      <c r="L41" s="72">
        <v>1</v>
      </c>
      <c r="M41" s="28">
        <f t="shared" si="2"/>
        <v>2479</v>
      </c>
      <c r="N41" s="71">
        <v>817.09</v>
      </c>
      <c r="O41" s="73">
        <v>4.8099999999999996</v>
      </c>
      <c r="P41" s="72">
        <v>1</v>
      </c>
      <c r="Q41" s="28">
        <f t="shared" si="3"/>
        <v>3930</v>
      </c>
      <c r="R41" s="71">
        <v>4</v>
      </c>
      <c r="S41" s="72">
        <v>595</v>
      </c>
      <c r="T41" s="72">
        <v>12</v>
      </c>
      <c r="U41" s="28">
        <f t="shared" si="4"/>
        <v>28560</v>
      </c>
      <c r="V41" s="71">
        <v>2000</v>
      </c>
      <c r="W41" s="72">
        <v>3.2204999999999999</v>
      </c>
      <c r="X41" s="72">
        <v>1</v>
      </c>
      <c r="Y41" s="28">
        <f t="shared" si="5"/>
        <v>6441</v>
      </c>
      <c r="Z41" s="71">
        <v>0</v>
      </c>
      <c r="AA41" s="72">
        <v>0</v>
      </c>
      <c r="AB41" s="72">
        <v>12</v>
      </c>
      <c r="AC41" s="28">
        <f t="shared" si="6"/>
        <v>0</v>
      </c>
      <c r="AD41" s="71">
        <v>0</v>
      </c>
      <c r="AE41" s="72">
        <v>0</v>
      </c>
      <c r="AF41" s="72">
        <v>1</v>
      </c>
      <c r="AG41" s="28">
        <f t="shared" si="7"/>
        <v>0</v>
      </c>
      <c r="AH41" s="67">
        <f t="shared" si="8"/>
        <v>54911</v>
      </c>
    </row>
    <row r="42" spans="1:34" ht="15.75" hidden="1" x14ac:dyDescent="0.25">
      <c r="A42" s="41" t="s">
        <v>115</v>
      </c>
      <c r="B42" s="16"/>
      <c r="C42" s="16"/>
      <c r="D42" s="16"/>
      <c r="E42" s="18">
        <f t="shared" si="0"/>
        <v>0</v>
      </c>
      <c r="F42" s="71">
        <v>1557.04</v>
      </c>
      <c r="G42" s="72">
        <v>0.73</v>
      </c>
      <c r="H42" s="72">
        <v>12</v>
      </c>
      <c r="I42" s="28">
        <f t="shared" si="1"/>
        <v>13640</v>
      </c>
      <c r="J42" s="71">
        <v>4591.12</v>
      </c>
      <c r="K42" s="72">
        <v>1.08</v>
      </c>
      <c r="L42" s="72">
        <v>1</v>
      </c>
      <c r="M42" s="28">
        <f t="shared" si="2"/>
        <v>4958</v>
      </c>
      <c r="N42" s="71">
        <v>4026.59</v>
      </c>
      <c r="O42" s="72">
        <v>4.8099999999999996</v>
      </c>
      <c r="P42" s="72">
        <v>1</v>
      </c>
      <c r="Q42" s="28">
        <f t="shared" si="3"/>
        <v>19368</v>
      </c>
      <c r="R42" s="71">
        <v>2</v>
      </c>
      <c r="S42" s="72">
        <v>716.81</v>
      </c>
      <c r="T42" s="72">
        <v>12</v>
      </c>
      <c r="U42" s="28">
        <f t="shared" si="4"/>
        <v>17203</v>
      </c>
      <c r="V42" s="71">
        <v>4000</v>
      </c>
      <c r="W42" s="72">
        <v>3.2204999999999999</v>
      </c>
      <c r="X42" s="72">
        <v>1</v>
      </c>
      <c r="Y42" s="28">
        <f>ROUND((X42*W42*V42),0)-258</f>
        <v>12624</v>
      </c>
      <c r="Z42" s="71">
        <v>0</v>
      </c>
      <c r="AA42" s="72">
        <v>0</v>
      </c>
      <c r="AB42" s="72">
        <v>12</v>
      </c>
      <c r="AC42" s="28">
        <f t="shared" si="6"/>
        <v>0</v>
      </c>
      <c r="AD42" s="71">
        <v>0</v>
      </c>
      <c r="AE42" s="72">
        <v>0</v>
      </c>
      <c r="AF42" s="72">
        <v>1</v>
      </c>
      <c r="AG42" s="28">
        <f t="shared" si="7"/>
        <v>0</v>
      </c>
      <c r="AH42" s="67">
        <f t="shared" si="8"/>
        <v>67793</v>
      </c>
    </row>
    <row r="43" spans="1:34" ht="15.75" hidden="1" x14ac:dyDescent="0.25">
      <c r="A43" s="41" t="s">
        <v>116</v>
      </c>
      <c r="B43" s="16"/>
      <c r="C43" s="16"/>
      <c r="D43" s="16"/>
      <c r="E43" s="18">
        <f t="shared" si="0"/>
        <v>0</v>
      </c>
      <c r="F43" s="71">
        <v>2500</v>
      </c>
      <c r="G43" s="72">
        <v>0.73</v>
      </c>
      <c r="H43" s="72">
        <v>12</v>
      </c>
      <c r="I43" s="28">
        <f t="shared" si="1"/>
        <v>21900</v>
      </c>
      <c r="J43" s="71">
        <v>2500</v>
      </c>
      <c r="K43" s="72">
        <v>1.08</v>
      </c>
      <c r="L43" s="72">
        <v>1</v>
      </c>
      <c r="M43" s="28">
        <f t="shared" si="2"/>
        <v>2700</v>
      </c>
      <c r="N43" s="71">
        <v>1320</v>
      </c>
      <c r="O43" s="72">
        <v>4.8099999999999996</v>
      </c>
      <c r="P43" s="72">
        <v>1</v>
      </c>
      <c r="Q43" s="28">
        <f t="shared" si="3"/>
        <v>6349</v>
      </c>
      <c r="R43" s="71">
        <v>0</v>
      </c>
      <c r="S43" s="73">
        <v>0</v>
      </c>
      <c r="T43" s="72">
        <v>12</v>
      </c>
      <c r="U43" s="28">
        <f t="shared" si="4"/>
        <v>0</v>
      </c>
      <c r="V43" s="71">
        <v>0</v>
      </c>
      <c r="W43" s="72">
        <v>0</v>
      </c>
      <c r="X43" s="72">
        <v>1</v>
      </c>
      <c r="Y43" s="28">
        <f t="shared" si="5"/>
        <v>0</v>
      </c>
      <c r="Z43" s="71">
        <v>0</v>
      </c>
      <c r="AA43" s="72">
        <v>0</v>
      </c>
      <c r="AB43" s="72">
        <v>12</v>
      </c>
      <c r="AC43" s="28">
        <f t="shared" si="6"/>
        <v>0</v>
      </c>
      <c r="AD43" s="71">
        <v>0</v>
      </c>
      <c r="AE43" s="72">
        <v>0</v>
      </c>
      <c r="AF43" s="72">
        <v>1</v>
      </c>
      <c r="AG43" s="28">
        <f t="shared" si="7"/>
        <v>0</v>
      </c>
      <c r="AH43" s="67">
        <f t="shared" si="8"/>
        <v>30949</v>
      </c>
    </row>
    <row r="44" spans="1:34" ht="15.75" hidden="1" x14ac:dyDescent="0.25">
      <c r="A44" s="41" t="s">
        <v>117</v>
      </c>
      <c r="B44" s="16"/>
      <c r="C44" s="16"/>
      <c r="D44" s="16"/>
      <c r="E44" s="18">
        <f t="shared" si="0"/>
        <v>0</v>
      </c>
      <c r="F44" s="71">
        <v>1662.9</v>
      </c>
      <c r="G44" s="73">
        <v>0.73</v>
      </c>
      <c r="H44" s="72">
        <v>12</v>
      </c>
      <c r="I44" s="28">
        <f t="shared" si="1"/>
        <v>14567</v>
      </c>
      <c r="J44" s="71">
        <v>2295.6</v>
      </c>
      <c r="K44" s="73">
        <v>1.08</v>
      </c>
      <c r="L44" s="72">
        <v>1</v>
      </c>
      <c r="M44" s="28">
        <f t="shared" si="2"/>
        <v>2479</v>
      </c>
      <c r="N44" s="71">
        <v>1992.2</v>
      </c>
      <c r="O44" s="73">
        <v>4.8099999999999996</v>
      </c>
      <c r="P44" s="72">
        <v>1</v>
      </c>
      <c r="Q44" s="28">
        <f t="shared" si="3"/>
        <v>9582</v>
      </c>
      <c r="R44" s="71">
        <v>2</v>
      </c>
      <c r="S44" s="72">
        <v>358.4</v>
      </c>
      <c r="T44" s="72">
        <v>12</v>
      </c>
      <c r="U44" s="28">
        <f t="shared" si="4"/>
        <v>8602</v>
      </c>
      <c r="V44" s="71">
        <v>2000</v>
      </c>
      <c r="W44" s="72">
        <v>3.22</v>
      </c>
      <c r="X44" s="72">
        <v>1</v>
      </c>
      <c r="Y44" s="28">
        <f t="shared" si="5"/>
        <v>6440</v>
      </c>
      <c r="Z44" s="71">
        <v>0</v>
      </c>
      <c r="AA44" s="72">
        <v>0</v>
      </c>
      <c r="AB44" s="72">
        <v>12</v>
      </c>
      <c r="AC44" s="28">
        <f t="shared" si="6"/>
        <v>0</v>
      </c>
      <c r="AD44" s="71">
        <v>0</v>
      </c>
      <c r="AE44" s="72">
        <v>0</v>
      </c>
      <c r="AF44" s="72">
        <v>1</v>
      </c>
      <c r="AG44" s="28">
        <f t="shared" si="7"/>
        <v>0</v>
      </c>
      <c r="AH44" s="67">
        <f t="shared" si="8"/>
        <v>41670</v>
      </c>
    </row>
    <row r="45" spans="1:34" ht="15.75" hidden="1" x14ac:dyDescent="0.25">
      <c r="A45" s="41" t="s">
        <v>118</v>
      </c>
      <c r="B45" s="16"/>
      <c r="C45" s="16"/>
      <c r="D45" s="16"/>
      <c r="E45" s="18">
        <f t="shared" si="0"/>
        <v>0</v>
      </c>
      <c r="F45" s="71">
        <v>2112.0500000000002</v>
      </c>
      <c r="G45" s="72">
        <v>0.73</v>
      </c>
      <c r="H45" s="72">
        <v>12</v>
      </c>
      <c r="I45" s="28">
        <f t="shared" si="1"/>
        <v>18502</v>
      </c>
      <c r="J45" s="71">
        <v>16287.76</v>
      </c>
      <c r="K45" s="72">
        <v>0.62</v>
      </c>
      <c r="L45" s="72">
        <v>1</v>
      </c>
      <c r="M45" s="28">
        <f t="shared" si="2"/>
        <v>10098</v>
      </c>
      <c r="N45" s="71">
        <v>6072.6</v>
      </c>
      <c r="O45" s="72">
        <v>2.72</v>
      </c>
      <c r="P45" s="72">
        <v>1</v>
      </c>
      <c r="Q45" s="28">
        <f t="shared" si="3"/>
        <v>16517</v>
      </c>
      <c r="R45" s="71">
        <v>2</v>
      </c>
      <c r="S45" s="72">
        <v>1200</v>
      </c>
      <c r="T45" s="72">
        <v>12</v>
      </c>
      <c r="U45" s="28">
        <f t="shared" si="4"/>
        <v>28800</v>
      </c>
      <c r="V45" s="71">
        <v>0</v>
      </c>
      <c r="W45" s="72">
        <v>0</v>
      </c>
      <c r="X45" s="72">
        <v>1</v>
      </c>
      <c r="Y45" s="28">
        <f t="shared" si="5"/>
        <v>0</v>
      </c>
      <c r="Z45" s="71">
        <v>0</v>
      </c>
      <c r="AA45" s="72">
        <v>0</v>
      </c>
      <c r="AB45" s="72">
        <v>12</v>
      </c>
      <c r="AC45" s="28">
        <f t="shared" si="6"/>
        <v>0</v>
      </c>
      <c r="AD45" s="71">
        <v>0</v>
      </c>
      <c r="AE45" s="72">
        <v>0</v>
      </c>
      <c r="AF45" s="72">
        <v>1</v>
      </c>
      <c r="AG45" s="28">
        <f t="shared" si="7"/>
        <v>0</v>
      </c>
      <c r="AH45" s="67">
        <f t="shared" si="8"/>
        <v>73917</v>
      </c>
    </row>
    <row r="46" spans="1:34" ht="15.75" hidden="1" x14ac:dyDescent="0.25">
      <c r="A46" s="41" t="s">
        <v>0</v>
      </c>
      <c r="B46" s="16"/>
      <c r="C46" s="16"/>
      <c r="D46" s="16"/>
      <c r="E46" s="18">
        <f t="shared" si="0"/>
        <v>0</v>
      </c>
      <c r="F46" s="71">
        <v>3800</v>
      </c>
      <c r="G46" s="73">
        <v>0.73</v>
      </c>
      <c r="H46" s="72">
        <v>12</v>
      </c>
      <c r="I46" s="28">
        <f t="shared" si="1"/>
        <v>33288</v>
      </c>
      <c r="J46" s="74">
        <v>18000</v>
      </c>
      <c r="K46" s="73">
        <v>1.08</v>
      </c>
      <c r="L46" s="73">
        <v>1</v>
      </c>
      <c r="M46" s="28">
        <f t="shared" si="2"/>
        <v>19440</v>
      </c>
      <c r="N46" s="71">
        <v>0</v>
      </c>
      <c r="O46" s="73">
        <v>4.8099999999999996</v>
      </c>
      <c r="P46" s="72">
        <v>1</v>
      </c>
      <c r="Q46" s="28">
        <f t="shared" si="3"/>
        <v>0</v>
      </c>
      <c r="R46" s="71">
        <v>0</v>
      </c>
      <c r="S46" s="72">
        <v>0</v>
      </c>
      <c r="T46" s="72">
        <v>12</v>
      </c>
      <c r="U46" s="28">
        <f t="shared" si="4"/>
        <v>0</v>
      </c>
      <c r="V46" s="71">
        <v>0</v>
      </c>
      <c r="W46" s="72">
        <v>0</v>
      </c>
      <c r="X46" s="72">
        <v>1</v>
      </c>
      <c r="Y46" s="28">
        <f t="shared" si="5"/>
        <v>0</v>
      </c>
      <c r="Z46" s="71">
        <v>0</v>
      </c>
      <c r="AA46" s="72">
        <v>0</v>
      </c>
      <c r="AB46" s="72">
        <v>12</v>
      </c>
      <c r="AC46" s="28">
        <f t="shared" si="6"/>
        <v>0</v>
      </c>
      <c r="AD46" s="71">
        <v>0</v>
      </c>
      <c r="AE46" s="72">
        <v>0</v>
      </c>
      <c r="AF46" s="72">
        <v>1</v>
      </c>
      <c r="AG46" s="28">
        <f t="shared" si="7"/>
        <v>0</v>
      </c>
      <c r="AH46" s="67">
        <f t="shared" si="8"/>
        <v>52728</v>
      </c>
    </row>
    <row r="47" spans="1:34" ht="15.75" hidden="1" x14ac:dyDescent="0.25">
      <c r="A47" s="41" t="s">
        <v>119</v>
      </c>
      <c r="B47" s="16"/>
      <c r="C47" s="16"/>
      <c r="D47" s="16"/>
      <c r="E47" s="18">
        <f t="shared" si="0"/>
        <v>0</v>
      </c>
      <c r="F47" s="71">
        <v>2557</v>
      </c>
      <c r="G47" s="72">
        <v>0.73</v>
      </c>
      <c r="H47" s="72">
        <v>12</v>
      </c>
      <c r="I47" s="28">
        <f t="shared" si="1"/>
        <v>22399</v>
      </c>
      <c r="J47" s="71">
        <v>5571</v>
      </c>
      <c r="K47" s="72">
        <v>1.08</v>
      </c>
      <c r="L47" s="72">
        <v>1</v>
      </c>
      <c r="M47" s="28">
        <f t="shared" si="2"/>
        <v>6017</v>
      </c>
      <c r="N47" s="71">
        <v>1919</v>
      </c>
      <c r="O47" s="72">
        <v>4.8099999999999996</v>
      </c>
      <c r="P47" s="72">
        <v>1</v>
      </c>
      <c r="Q47" s="28">
        <f t="shared" si="3"/>
        <v>9230</v>
      </c>
      <c r="R47" s="71">
        <v>2</v>
      </c>
      <c r="S47" s="72">
        <v>850</v>
      </c>
      <c r="T47" s="72">
        <v>12</v>
      </c>
      <c r="U47" s="28">
        <f t="shared" si="4"/>
        <v>20400</v>
      </c>
      <c r="V47" s="71">
        <v>0</v>
      </c>
      <c r="W47" s="72">
        <v>0</v>
      </c>
      <c r="X47" s="72">
        <v>1</v>
      </c>
      <c r="Y47" s="28">
        <f t="shared" si="5"/>
        <v>0</v>
      </c>
      <c r="Z47" s="71">
        <v>78</v>
      </c>
      <c r="AA47" s="72">
        <v>200</v>
      </c>
      <c r="AB47" s="72">
        <v>12</v>
      </c>
      <c r="AC47" s="28">
        <f t="shared" si="6"/>
        <v>187200</v>
      </c>
      <c r="AD47" s="71">
        <v>0</v>
      </c>
      <c r="AE47" s="72">
        <v>0</v>
      </c>
      <c r="AF47" s="72">
        <v>1</v>
      </c>
      <c r="AG47" s="28">
        <f t="shared" si="7"/>
        <v>0</v>
      </c>
      <c r="AH47" s="67">
        <f t="shared" si="8"/>
        <v>245246</v>
      </c>
    </row>
    <row r="48" spans="1:34" ht="15.75" hidden="1" x14ac:dyDescent="0.25">
      <c r="A48" s="41" t="s">
        <v>100</v>
      </c>
      <c r="B48" s="16"/>
      <c r="C48" s="16"/>
      <c r="D48" s="16"/>
      <c r="E48" s="18">
        <f t="shared" si="0"/>
        <v>0</v>
      </c>
      <c r="F48" s="71">
        <v>1733.5</v>
      </c>
      <c r="G48" s="73">
        <v>0.73</v>
      </c>
      <c r="H48" s="72">
        <v>12</v>
      </c>
      <c r="I48" s="28">
        <f t="shared" si="1"/>
        <v>15185</v>
      </c>
      <c r="J48" s="74">
        <v>5550.7</v>
      </c>
      <c r="K48" s="73">
        <v>1.08</v>
      </c>
      <c r="L48" s="73">
        <v>1</v>
      </c>
      <c r="M48" s="28">
        <f t="shared" si="2"/>
        <v>5995</v>
      </c>
      <c r="N48" s="71">
        <v>1733.5</v>
      </c>
      <c r="O48" s="73">
        <v>4.8099999999999996</v>
      </c>
      <c r="P48" s="72">
        <v>1</v>
      </c>
      <c r="Q48" s="28">
        <f t="shared" si="3"/>
        <v>8338</v>
      </c>
      <c r="R48" s="71">
        <v>0</v>
      </c>
      <c r="S48" s="72">
        <v>0</v>
      </c>
      <c r="T48" s="72">
        <v>12</v>
      </c>
      <c r="U48" s="28">
        <f t="shared" si="4"/>
        <v>0</v>
      </c>
      <c r="V48" s="71">
        <v>5550.7</v>
      </c>
      <c r="W48" s="73">
        <v>0.69</v>
      </c>
      <c r="X48" s="72">
        <v>1</v>
      </c>
      <c r="Y48" s="28">
        <f t="shared" si="5"/>
        <v>3830</v>
      </c>
      <c r="Z48" s="71">
        <v>0</v>
      </c>
      <c r="AA48" s="72">
        <v>0</v>
      </c>
      <c r="AB48" s="72">
        <v>12</v>
      </c>
      <c r="AC48" s="28">
        <f t="shared" si="6"/>
        <v>0</v>
      </c>
      <c r="AD48" s="71">
        <v>0</v>
      </c>
      <c r="AE48" s="72">
        <v>0</v>
      </c>
      <c r="AF48" s="72">
        <v>1</v>
      </c>
      <c r="AG48" s="28">
        <f t="shared" si="7"/>
        <v>0</v>
      </c>
      <c r="AH48" s="67">
        <f t="shared" si="8"/>
        <v>33348</v>
      </c>
    </row>
    <row r="49" spans="1:45" ht="15.75" hidden="1" x14ac:dyDescent="0.25">
      <c r="A49" s="41" t="s">
        <v>101</v>
      </c>
      <c r="B49" s="16"/>
      <c r="C49" s="16"/>
      <c r="D49" s="16"/>
      <c r="E49" s="18">
        <f t="shared" si="0"/>
        <v>0</v>
      </c>
      <c r="F49" s="71">
        <v>986.66666666666663</v>
      </c>
      <c r="G49" s="72">
        <v>1.0966520270270272</v>
      </c>
      <c r="H49" s="72">
        <v>12</v>
      </c>
      <c r="I49" s="28">
        <f t="shared" si="1"/>
        <v>12984</v>
      </c>
      <c r="J49" s="71">
        <v>5620</v>
      </c>
      <c r="K49" s="72">
        <v>0.92</v>
      </c>
      <c r="L49" s="72">
        <v>1</v>
      </c>
      <c r="M49" s="28">
        <f t="shared" si="2"/>
        <v>5170</v>
      </c>
      <c r="N49" s="71">
        <v>5933.4</v>
      </c>
      <c r="O49" s="72">
        <v>2.72</v>
      </c>
      <c r="P49" s="72">
        <v>1</v>
      </c>
      <c r="Q49" s="28">
        <f t="shared" si="3"/>
        <v>16139</v>
      </c>
      <c r="R49" s="71">
        <v>1</v>
      </c>
      <c r="S49" s="72">
        <v>1700</v>
      </c>
      <c r="T49" s="72">
        <v>12</v>
      </c>
      <c r="U49" s="28">
        <f t="shared" si="4"/>
        <v>20400</v>
      </c>
      <c r="V49" s="71">
        <v>5620</v>
      </c>
      <c r="W49" s="72">
        <v>0.5</v>
      </c>
      <c r="X49" s="72">
        <v>1</v>
      </c>
      <c r="Y49" s="28">
        <f t="shared" si="5"/>
        <v>2810</v>
      </c>
      <c r="Z49" s="71">
        <v>100</v>
      </c>
      <c r="AA49" s="72">
        <v>50</v>
      </c>
      <c r="AB49" s="72">
        <v>12</v>
      </c>
      <c r="AC49" s="28">
        <f t="shared" si="6"/>
        <v>60000</v>
      </c>
      <c r="AD49" s="71">
        <v>100</v>
      </c>
      <c r="AE49" s="72">
        <v>50</v>
      </c>
      <c r="AF49" s="72">
        <v>1</v>
      </c>
      <c r="AG49" s="28">
        <f t="shared" si="7"/>
        <v>5000</v>
      </c>
      <c r="AH49" s="67">
        <f t="shared" si="8"/>
        <v>122503</v>
      </c>
    </row>
    <row r="50" spans="1:45" ht="15.75" x14ac:dyDescent="0.25">
      <c r="A50" s="41" t="s">
        <v>102</v>
      </c>
      <c r="B50" s="16"/>
      <c r="C50" s="16"/>
      <c r="D50" s="16"/>
      <c r="E50" s="18">
        <f t="shared" si="0"/>
        <v>0</v>
      </c>
      <c r="F50" s="71">
        <v>600</v>
      </c>
      <c r="G50" s="72">
        <v>1.4015597222222222</v>
      </c>
      <c r="H50" s="72">
        <v>12</v>
      </c>
      <c r="I50" s="28">
        <f t="shared" si="1"/>
        <v>10091</v>
      </c>
      <c r="J50" s="71">
        <v>4000</v>
      </c>
      <c r="K50" s="72">
        <v>2.2300800000000001</v>
      </c>
      <c r="L50" s="72">
        <v>1</v>
      </c>
      <c r="M50" s="28">
        <f t="shared" si="2"/>
        <v>8920</v>
      </c>
      <c r="N50" s="71">
        <v>2982</v>
      </c>
      <c r="O50" s="73">
        <v>4.8099999999999996</v>
      </c>
      <c r="P50" s="72">
        <v>1</v>
      </c>
      <c r="Q50" s="28">
        <f t="shared" si="3"/>
        <v>14343</v>
      </c>
      <c r="R50" s="71">
        <v>0</v>
      </c>
      <c r="S50" s="72">
        <v>0</v>
      </c>
      <c r="T50" s="72">
        <v>12</v>
      </c>
      <c r="U50" s="28">
        <f t="shared" si="4"/>
        <v>0</v>
      </c>
      <c r="V50" s="71">
        <v>0</v>
      </c>
      <c r="W50" s="72">
        <v>0</v>
      </c>
      <c r="X50" s="72">
        <v>1</v>
      </c>
      <c r="Y50" s="28">
        <f t="shared" si="5"/>
        <v>0</v>
      </c>
      <c r="Z50" s="71">
        <v>0</v>
      </c>
      <c r="AA50" s="72">
        <v>0</v>
      </c>
      <c r="AB50" s="72">
        <v>12</v>
      </c>
      <c r="AC50" s="28">
        <f t="shared" si="6"/>
        <v>0</v>
      </c>
      <c r="AD50" s="71">
        <v>0</v>
      </c>
      <c r="AE50" s="72">
        <v>0</v>
      </c>
      <c r="AF50" s="72">
        <v>1</v>
      </c>
      <c r="AG50" s="28">
        <f t="shared" si="7"/>
        <v>0</v>
      </c>
      <c r="AH50" s="67">
        <f t="shared" si="8"/>
        <v>33354</v>
      </c>
    </row>
    <row r="51" spans="1:45" ht="15.75" hidden="1" x14ac:dyDescent="0.25">
      <c r="A51" s="41" t="s">
        <v>103</v>
      </c>
      <c r="B51" s="16"/>
      <c r="C51" s="16"/>
      <c r="D51" s="16"/>
      <c r="E51" s="18">
        <f t="shared" si="0"/>
        <v>0</v>
      </c>
      <c r="F51" s="71">
        <v>772.44</v>
      </c>
      <c r="G51" s="72">
        <v>0.73</v>
      </c>
      <c r="H51" s="72">
        <v>12</v>
      </c>
      <c r="I51" s="28">
        <f t="shared" si="1"/>
        <v>6767</v>
      </c>
      <c r="J51" s="71">
        <v>2295.5500000000002</v>
      </c>
      <c r="K51" s="72">
        <v>1.08</v>
      </c>
      <c r="L51" s="72">
        <v>1</v>
      </c>
      <c r="M51" s="28">
        <f t="shared" si="2"/>
        <v>2479</v>
      </c>
      <c r="N51" s="71">
        <v>1016.9</v>
      </c>
      <c r="O51" s="72">
        <v>4.8099999999999996</v>
      </c>
      <c r="P51" s="72">
        <v>1</v>
      </c>
      <c r="Q51" s="28">
        <f t="shared" si="3"/>
        <v>4891</v>
      </c>
      <c r="R51" s="71">
        <v>1</v>
      </c>
      <c r="S51" s="72">
        <v>716.8</v>
      </c>
      <c r="T51" s="72">
        <v>12</v>
      </c>
      <c r="U51" s="28">
        <f t="shared" si="4"/>
        <v>8602</v>
      </c>
      <c r="V51" s="71">
        <v>1000</v>
      </c>
      <c r="W51" s="72">
        <v>6.44</v>
      </c>
      <c r="X51" s="72">
        <v>1</v>
      </c>
      <c r="Y51" s="28">
        <f t="shared" si="5"/>
        <v>6440</v>
      </c>
      <c r="Z51" s="71">
        <v>0</v>
      </c>
      <c r="AA51" s="72">
        <v>0</v>
      </c>
      <c r="AB51" s="72">
        <v>12</v>
      </c>
      <c r="AC51" s="28">
        <f t="shared" si="6"/>
        <v>0</v>
      </c>
      <c r="AD51" s="71">
        <v>0</v>
      </c>
      <c r="AE51" s="72">
        <v>0</v>
      </c>
      <c r="AF51" s="72">
        <v>1</v>
      </c>
      <c r="AG51" s="28">
        <f t="shared" si="7"/>
        <v>0</v>
      </c>
      <c r="AH51" s="67">
        <f t="shared" si="8"/>
        <v>29179</v>
      </c>
    </row>
    <row r="52" spans="1:45" ht="15.75" hidden="1" x14ac:dyDescent="0.25">
      <c r="A52" s="41" t="s">
        <v>104</v>
      </c>
      <c r="B52" s="16"/>
      <c r="C52" s="16"/>
      <c r="D52" s="16"/>
      <c r="E52" s="18">
        <f t="shared" si="0"/>
        <v>0</v>
      </c>
      <c r="F52" s="71">
        <v>666</v>
      </c>
      <c r="G52" s="72">
        <v>0.73</v>
      </c>
      <c r="H52" s="72">
        <v>12</v>
      </c>
      <c r="I52" s="28">
        <f t="shared" si="1"/>
        <v>5834</v>
      </c>
      <c r="J52" s="71">
        <v>26837</v>
      </c>
      <c r="K52" s="72">
        <v>1.08</v>
      </c>
      <c r="L52" s="72">
        <v>1</v>
      </c>
      <c r="M52" s="28">
        <f t="shared" si="2"/>
        <v>28984</v>
      </c>
      <c r="N52" s="71">
        <v>1995.8</v>
      </c>
      <c r="O52" s="72">
        <v>4.8099999999999996</v>
      </c>
      <c r="P52" s="72">
        <v>1</v>
      </c>
      <c r="Q52" s="28">
        <f t="shared" si="3"/>
        <v>9600</v>
      </c>
      <c r="R52" s="71">
        <v>1</v>
      </c>
      <c r="S52" s="73">
        <v>1200</v>
      </c>
      <c r="T52" s="72">
        <v>12</v>
      </c>
      <c r="U52" s="28">
        <f t="shared" si="4"/>
        <v>14400</v>
      </c>
      <c r="V52" s="71">
        <v>1</v>
      </c>
      <c r="W52" s="73">
        <v>5000</v>
      </c>
      <c r="X52" s="72">
        <v>1</v>
      </c>
      <c r="Y52" s="28">
        <f t="shared" si="5"/>
        <v>5000</v>
      </c>
      <c r="Z52" s="71">
        <v>0</v>
      </c>
      <c r="AA52" s="72">
        <v>0</v>
      </c>
      <c r="AB52" s="72">
        <v>12</v>
      </c>
      <c r="AC52" s="28">
        <f t="shared" si="6"/>
        <v>0</v>
      </c>
      <c r="AD52" s="71">
        <v>1500</v>
      </c>
      <c r="AE52" s="72">
        <v>64</v>
      </c>
      <c r="AF52" s="72">
        <v>1</v>
      </c>
      <c r="AG52" s="28">
        <f t="shared" si="7"/>
        <v>96000</v>
      </c>
      <c r="AH52" s="67">
        <f t="shared" si="8"/>
        <v>159818</v>
      </c>
    </row>
    <row r="53" spans="1:45" ht="15.75" hidden="1" x14ac:dyDescent="0.25">
      <c r="A53" s="41" t="s">
        <v>105</v>
      </c>
      <c r="B53" s="16"/>
      <c r="C53" s="16"/>
      <c r="D53" s="16"/>
      <c r="E53" s="18">
        <f t="shared" si="0"/>
        <v>0</v>
      </c>
      <c r="F53" s="71">
        <v>1419.9771689497716</v>
      </c>
      <c r="G53" s="73">
        <v>0.73</v>
      </c>
      <c r="H53" s="72">
        <v>12</v>
      </c>
      <c r="I53" s="28">
        <f t="shared" si="1"/>
        <v>12439</v>
      </c>
      <c r="J53" s="71">
        <v>2296.3000000000002</v>
      </c>
      <c r="K53" s="73">
        <v>1.08</v>
      </c>
      <c r="L53" s="72">
        <v>1</v>
      </c>
      <c r="M53" s="28">
        <f t="shared" si="2"/>
        <v>2480</v>
      </c>
      <c r="N53" s="71">
        <v>1221.6099999999999</v>
      </c>
      <c r="O53" s="73">
        <v>4.8099999999999996</v>
      </c>
      <c r="P53" s="72">
        <v>1</v>
      </c>
      <c r="Q53" s="28">
        <f t="shared" si="3"/>
        <v>5876</v>
      </c>
      <c r="R53" s="71">
        <v>1</v>
      </c>
      <c r="S53" s="72">
        <v>716.8</v>
      </c>
      <c r="T53" s="72">
        <v>12</v>
      </c>
      <c r="U53" s="28">
        <f t="shared" si="4"/>
        <v>8602</v>
      </c>
      <c r="V53" s="71">
        <v>2000</v>
      </c>
      <c r="W53" s="72">
        <v>3.2205599999999999</v>
      </c>
      <c r="X53" s="72">
        <v>1</v>
      </c>
      <c r="Y53" s="28">
        <f t="shared" si="5"/>
        <v>6441</v>
      </c>
      <c r="Z53" s="71">
        <v>0</v>
      </c>
      <c r="AA53" s="72">
        <v>0</v>
      </c>
      <c r="AB53" s="72">
        <v>12</v>
      </c>
      <c r="AC53" s="28">
        <f t="shared" si="6"/>
        <v>0</v>
      </c>
      <c r="AD53" s="71">
        <v>380</v>
      </c>
      <c r="AE53" s="73">
        <v>70</v>
      </c>
      <c r="AF53" s="72">
        <v>1</v>
      </c>
      <c r="AG53" s="28">
        <f t="shared" si="7"/>
        <v>26600</v>
      </c>
      <c r="AH53" s="67">
        <f t="shared" si="8"/>
        <v>62438</v>
      </c>
    </row>
    <row r="54" spans="1:45" ht="15.75" hidden="1" x14ac:dyDescent="0.25">
      <c r="A54" s="41" t="s">
        <v>106</v>
      </c>
      <c r="B54" s="16"/>
      <c r="C54" s="16"/>
      <c r="D54" s="16"/>
      <c r="E54" s="18">
        <f>ROUND(B54*C54*D54,0)</f>
        <v>0</v>
      </c>
      <c r="F54" s="71">
        <v>3905</v>
      </c>
      <c r="G54" s="73">
        <v>0.81750576184379009</v>
      </c>
      <c r="H54" s="72">
        <v>12</v>
      </c>
      <c r="I54" s="28">
        <f>ROUND((H54*G54*F54),0)+29</f>
        <v>38337</v>
      </c>
      <c r="J54" s="74">
        <v>2000</v>
      </c>
      <c r="K54" s="73">
        <v>4.4601600000000001</v>
      </c>
      <c r="L54" s="73">
        <v>1</v>
      </c>
      <c r="M54" s="28">
        <f>ROUND((L54*K54*J54),0)-39</f>
        <v>8881</v>
      </c>
      <c r="N54" s="71">
        <v>3905</v>
      </c>
      <c r="O54" s="73">
        <v>1.8488271446862996</v>
      </c>
      <c r="P54" s="72">
        <v>1</v>
      </c>
      <c r="Q54" s="28">
        <f>ROUND((P54*O54*N54),0)-35</f>
        <v>7185</v>
      </c>
      <c r="R54" s="71">
        <v>1</v>
      </c>
      <c r="S54" s="72">
        <v>716.80833333333339</v>
      </c>
      <c r="T54" s="72">
        <v>12</v>
      </c>
      <c r="U54" s="28">
        <f>ROUND((T54*S54*R54),0)+37</f>
        <v>8639</v>
      </c>
      <c r="V54" s="71">
        <v>0</v>
      </c>
      <c r="W54" s="72">
        <v>0</v>
      </c>
      <c r="X54" s="72">
        <v>1</v>
      </c>
      <c r="Y54" s="28">
        <f t="shared" si="5"/>
        <v>0</v>
      </c>
      <c r="Z54" s="71">
        <v>26.3333333</v>
      </c>
      <c r="AA54" s="72">
        <v>95</v>
      </c>
      <c r="AB54" s="72">
        <v>12</v>
      </c>
      <c r="AC54" s="28">
        <f>ROUND((AB54*AA54*Z54),0)+37</f>
        <v>30057</v>
      </c>
      <c r="AD54" s="71">
        <v>334</v>
      </c>
      <c r="AE54" s="72">
        <v>90</v>
      </c>
      <c r="AF54" s="72">
        <v>1</v>
      </c>
      <c r="AG54" s="28">
        <f>ROUND((AF54*AE54*AD54),0)-10</f>
        <v>30050</v>
      </c>
      <c r="AH54" s="67">
        <f t="shared" si="8"/>
        <v>123149</v>
      </c>
    </row>
    <row r="55" spans="1:45" ht="15.75" x14ac:dyDescent="0.25">
      <c r="A55" s="41" t="s">
        <v>122</v>
      </c>
      <c r="B55" s="20"/>
      <c r="C55" s="20"/>
      <c r="D55" s="20"/>
      <c r="E55" s="18">
        <f>SUM(E5:E54)</f>
        <v>0</v>
      </c>
      <c r="F55" s="4">
        <f>SUM(F5:F54)</f>
        <v>96995.836902283118</v>
      </c>
      <c r="G55" s="5"/>
      <c r="H55" s="3"/>
      <c r="I55" s="4">
        <f>SUM(I5:I54)</f>
        <v>910600</v>
      </c>
      <c r="J55" s="4">
        <f>SUM(J5:J54)</f>
        <v>340493.39379999996</v>
      </c>
      <c r="K55" s="5"/>
      <c r="L55" s="3"/>
      <c r="M55" s="4">
        <f>SUM(M5:M54)</f>
        <v>319100</v>
      </c>
      <c r="N55" s="4">
        <f>SUM(N5:N54)</f>
        <v>153321.45209999994</v>
      </c>
      <c r="O55" s="5"/>
      <c r="P55" s="3"/>
      <c r="Q55" s="4">
        <f>SUM(Q5:Q54)</f>
        <v>561500</v>
      </c>
      <c r="R55" s="4">
        <f>SUM(R5:R54)</f>
        <v>67</v>
      </c>
      <c r="S55" s="5"/>
      <c r="T55" s="3"/>
      <c r="U55" s="28">
        <f>SUM(U5:U54)</f>
        <v>615200</v>
      </c>
      <c r="V55" s="4">
        <f>SUM(V5:V54)</f>
        <v>75910</v>
      </c>
      <c r="W55" s="16"/>
      <c r="X55" s="16"/>
      <c r="Y55" s="4">
        <f>SUM(Y5:Y54)</f>
        <v>198900</v>
      </c>
      <c r="Z55" s="4">
        <f>SUM(Z5:Z54)</f>
        <v>247.3089583</v>
      </c>
      <c r="AA55" s="5">
        <v>122.43895331631421</v>
      </c>
      <c r="AB55" s="3">
        <v>12</v>
      </c>
      <c r="AC55" s="4">
        <f>SUM(AC5:AC54)</f>
        <v>363400</v>
      </c>
      <c r="AD55" s="4">
        <f>SUM(AD5:AD54)</f>
        <v>2749</v>
      </c>
      <c r="AE55" s="5">
        <v>70.895522388059703</v>
      </c>
      <c r="AF55" s="3">
        <v>1</v>
      </c>
      <c r="AG55" s="4">
        <f>SUM(AG5:AG54)</f>
        <v>191100</v>
      </c>
      <c r="AH55" s="4">
        <f>SUM(AH5:AH54)</f>
        <v>3159800</v>
      </c>
    </row>
    <row r="56" spans="1:45" ht="15.75" x14ac:dyDescent="0.25">
      <c r="A56" s="70" t="s">
        <v>123</v>
      </c>
      <c r="B56" s="118"/>
      <c r="C56" s="118"/>
      <c r="D56" s="118"/>
      <c r="E56" s="118"/>
    </row>
    <row r="57" spans="1:45" x14ac:dyDescent="0.25">
      <c r="I57" s="127">
        <v>910600</v>
      </c>
      <c r="J57" s="133"/>
      <c r="K57" s="133"/>
      <c r="L57" s="133"/>
      <c r="M57" s="127">
        <v>319100</v>
      </c>
      <c r="N57" s="133"/>
      <c r="O57" s="133"/>
      <c r="P57" s="133"/>
      <c r="Q57" s="127">
        <v>561500</v>
      </c>
      <c r="R57" s="133"/>
      <c r="S57" s="133"/>
      <c r="T57" s="133"/>
      <c r="U57" s="127">
        <v>615200</v>
      </c>
      <c r="V57" s="133"/>
      <c r="W57" s="133"/>
      <c r="X57" s="133"/>
      <c r="Y57" s="127">
        <v>198900</v>
      </c>
      <c r="Z57" s="133"/>
      <c r="AA57" s="133"/>
      <c r="AB57" s="133"/>
      <c r="AC57" s="127">
        <v>363400</v>
      </c>
      <c r="AD57" s="133"/>
      <c r="AE57" s="133"/>
      <c r="AF57" s="133"/>
      <c r="AG57" s="127">
        <v>191100</v>
      </c>
      <c r="AH57" s="132">
        <f>I57+M57+Q57+U57+Y57+AC57+AG57</f>
        <v>3159800</v>
      </c>
    </row>
    <row r="59" spans="1:45" x14ac:dyDescent="0.25">
      <c r="I59" s="6">
        <f>I55-I57</f>
        <v>0</v>
      </c>
      <c r="M59" s="6">
        <f>M55-M57</f>
        <v>0</v>
      </c>
      <c r="Q59" s="6">
        <f>Q55-Q57</f>
        <v>0</v>
      </c>
      <c r="U59" s="134">
        <f>U55-U57</f>
        <v>0</v>
      </c>
      <c r="V59" s="9"/>
      <c r="W59" s="9"/>
      <c r="X59" s="9"/>
      <c r="Y59" s="134">
        <f>Y55-Y57</f>
        <v>0</v>
      </c>
      <c r="Z59" s="9"/>
      <c r="AA59" s="9"/>
      <c r="AB59" s="9"/>
      <c r="AC59" s="134">
        <f>AC55-AC57</f>
        <v>0</v>
      </c>
      <c r="AD59" s="9"/>
      <c r="AE59" s="9"/>
      <c r="AF59" s="9"/>
      <c r="AG59" s="134">
        <f>AG55-AG57</f>
        <v>0</v>
      </c>
      <c r="AH59" s="134">
        <f>AH55-AH57</f>
        <v>0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spans="1:45" x14ac:dyDescent="0.25">
      <c r="B60">
        <v>20221</v>
      </c>
    </row>
    <row r="61" spans="1:45" ht="15.75" x14ac:dyDescent="0.25">
      <c r="A61" s="193" t="s">
        <v>108</v>
      </c>
      <c r="B61" s="201" t="s">
        <v>16</v>
      </c>
      <c r="C61" s="201"/>
      <c r="D61" s="201"/>
      <c r="E61" s="201"/>
      <c r="F61" s="231" t="s">
        <v>18</v>
      </c>
      <c r="G61" s="231"/>
      <c r="H61" s="231"/>
      <c r="I61" s="231"/>
      <c r="J61" s="231" t="s">
        <v>19</v>
      </c>
      <c r="K61" s="231"/>
      <c r="L61" s="231"/>
      <c r="M61" s="231"/>
      <c r="N61" s="231" t="s">
        <v>20</v>
      </c>
      <c r="O61" s="231"/>
      <c r="P61" s="231"/>
      <c r="Q61" s="231"/>
      <c r="R61" s="230" t="s">
        <v>21</v>
      </c>
      <c r="S61" s="227"/>
      <c r="T61" s="227"/>
      <c r="U61" s="228"/>
      <c r="V61" s="231" t="s">
        <v>22</v>
      </c>
      <c r="W61" s="231"/>
      <c r="X61" s="231"/>
      <c r="Y61" s="231"/>
      <c r="Z61" s="231" t="s">
        <v>23</v>
      </c>
      <c r="AA61" s="231"/>
      <c r="AB61" s="231"/>
      <c r="AC61" s="231"/>
      <c r="AD61" s="231" t="s">
        <v>24</v>
      </c>
      <c r="AE61" s="231"/>
      <c r="AF61" s="231"/>
      <c r="AG61" s="231"/>
      <c r="AH61" s="232" t="s">
        <v>130</v>
      </c>
    </row>
    <row r="62" spans="1:45" ht="47.25" x14ac:dyDescent="0.25">
      <c r="A62" s="193"/>
      <c r="B62" s="170" t="s">
        <v>5</v>
      </c>
      <c r="C62" s="170" t="s">
        <v>6</v>
      </c>
      <c r="D62" s="170" t="s">
        <v>7</v>
      </c>
      <c r="E62" s="13" t="s">
        <v>8</v>
      </c>
      <c r="F62" s="38" t="s">
        <v>5</v>
      </c>
      <c r="G62" s="22" t="s">
        <v>6</v>
      </c>
      <c r="H62" s="170" t="s">
        <v>7</v>
      </c>
      <c r="I62" s="23" t="s">
        <v>8</v>
      </c>
      <c r="J62" s="38" t="s">
        <v>5</v>
      </c>
      <c r="K62" s="22" t="s">
        <v>6</v>
      </c>
      <c r="L62" s="170" t="s">
        <v>7</v>
      </c>
      <c r="M62" s="23" t="s">
        <v>8</v>
      </c>
      <c r="N62" s="38" t="s">
        <v>5</v>
      </c>
      <c r="O62" s="22" t="s">
        <v>6</v>
      </c>
      <c r="P62" s="170" t="s">
        <v>7</v>
      </c>
      <c r="Q62" s="23" t="s">
        <v>8</v>
      </c>
      <c r="R62" s="38" t="s">
        <v>5</v>
      </c>
      <c r="S62" s="22" t="s">
        <v>6</v>
      </c>
      <c r="T62" s="170" t="s">
        <v>7</v>
      </c>
      <c r="U62" s="23" t="s">
        <v>8</v>
      </c>
      <c r="V62" s="38" t="s">
        <v>5</v>
      </c>
      <c r="W62" s="22" t="s">
        <v>6</v>
      </c>
      <c r="X62" s="170" t="s">
        <v>7</v>
      </c>
      <c r="Y62" s="23" t="s">
        <v>8</v>
      </c>
      <c r="Z62" s="38" t="s">
        <v>5</v>
      </c>
      <c r="AA62" s="22" t="s">
        <v>6</v>
      </c>
      <c r="AB62" s="170" t="s">
        <v>7</v>
      </c>
      <c r="AC62" s="23" t="s">
        <v>8</v>
      </c>
      <c r="AD62" s="38" t="s">
        <v>5</v>
      </c>
      <c r="AE62" s="22" t="s">
        <v>6</v>
      </c>
      <c r="AF62" s="170" t="s">
        <v>7</v>
      </c>
      <c r="AG62" s="23" t="s">
        <v>8</v>
      </c>
      <c r="AH62" s="233"/>
    </row>
    <row r="63" spans="1:45" ht="15.75" x14ac:dyDescent="0.25">
      <c r="A63" s="39">
        <v>1</v>
      </c>
      <c r="B63" s="16"/>
      <c r="C63" s="16"/>
      <c r="D63" s="16"/>
      <c r="E63" s="18">
        <f t="shared" ref="E63" si="9">ROUND(B63*C63*D63,0)</f>
        <v>0</v>
      </c>
      <c r="F63" s="71">
        <v>2748.5</v>
      </c>
      <c r="G63" s="72">
        <f>I63/H63/F63</f>
        <v>0.72766963798435513</v>
      </c>
      <c r="H63" s="72">
        <v>5</v>
      </c>
      <c r="I63" s="28">
        <v>10000</v>
      </c>
      <c r="J63" s="71">
        <v>433</v>
      </c>
      <c r="K63" s="72">
        <f>M63/L63/J63</f>
        <v>1.1547344110854503</v>
      </c>
      <c r="L63" s="72">
        <v>1</v>
      </c>
      <c r="M63" s="28">
        <v>500</v>
      </c>
      <c r="N63" s="71">
        <v>622</v>
      </c>
      <c r="O63" s="72">
        <f>Q63/P63/N63</f>
        <v>4.823151125401929</v>
      </c>
      <c r="P63" s="72">
        <v>1</v>
      </c>
      <c r="Q63" s="28">
        <v>3000</v>
      </c>
      <c r="R63" s="71">
        <v>2</v>
      </c>
      <c r="S63" s="72">
        <v>690</v>
      </c>
      <c r="T63" s="72">
        <v>5</v>
      </c>
      <c r="U63" s="28">
        <f>ROUND((T63*S63*R63),0)</f>
        <v>6900</v>
      </c>
      <c r="V63" s="71">
        <v>0</v>
      </c>
      <c r="W63" s="72">
        <v>0</v>
      </c>
      <c r="X63" s="72">
        <v>0</v>
      </c>
      <c r="Y63" s="28">
        <f>ROUND((X63*W63*V63),0)</f>
        <v>0</v>
      </c>
      <c r="Z63" s="71">
        <v>0</v>
      </c>
      <c r="AA63" s="72">
        <v>0</v>
      </c>
      <c r="AB63" s="72">
        <v>0</v>
      </c>
      <c r="AC63" s="28">
        <f>ROUND((AB63*AA63*Z63),0)</f>
        <v>0</v>
      </c>
      <c r="AD63" s="71">
        <v>0</v>
      </c>
      <c r="AE63" s="72">
        <v>0</v>
      </c>
      <c r="AF63" s="72">
        <v>0</v>
      </c>
      <c r="AG63" s="28">
        <f>ROUND((AF63*AE63*AD63),0)</f>
        <v>0</v>
      </c>
      <c r="AH63" s="67">
        <f>I63+M63+Q63+U63+Y63+AC63+AG63</f>
        <v>20400</v>
      </c>
    </row>
    <row r="66" spans="1:34" x14ac:dyDescent="0.25">
      <c r="B66" s="229">
        <v>2022.2022999999999</v>
      </c>
      <c r="C66" s="229"/>
    </row>
    <row r="68" spans="1:34" ht="15.75" x14ac:dyDescent="0.25">
      <c r="A68" s="193" t="s">
        <v>108</v>
      </c>
      <c r="B68" s="201" t="s">
        <v>16</v>
      </c>
      <c r="C68" s="201"/>
      <c r="D68" s="201"/>
      <c r="E68" s="201"/>
      <c r="F68" s="231" t="s">
        <v>18</v>
      </c>
      <c r="G68" s="231"/>
      <c r="H68" s="231"/>
      <c r="I68" s="231"/>
      <c r="J68" s="231" t="s">
        <v>19</v>
      </c>
      <c r="K68" s="231"/>
      <c r="L68" s="231"/>
      <c r="M68" s="231"/>
      <c r="N68" s="231" t="s">
        <v>20</v>
      </c>
      <c r="O68" s="231"/>
      <c r="P68" s="231"/>
      <c r="Q68" s="231"/>
      <c r="R68" s="230" t="s">
        <v>21</v>
      </c>
      <c r="S68" s="227"/>
      <c r="T68" s="227"/>
      <c r="U68" s="228"/>
      <c r="V68" s="231" t="s">
        <v>22</v>
      </c>
      <c r="W68" s="231"/>
      <c r="X68" s="231"/>
      <c r="Y68" s="231"/>
      <c r="Z68" s="231" t="s">
        <v>23</v>
      </c>
      <c r="AA68" s="231"/>
      <c r="AB68" s="231"/>
      <c r="AC68" s="231"/>
      <c r="AD68" s="231" t="s">
        <v>24</v>
      </c>
      <c r="AE68" s="231"/>
      <c r="AF68" s="231"/>
      <c r="AG68" s="231"/>
      <c r="AH68" s="232" t="s">
        <v>130</v>
      </c>
    </row>
    <row r="69" spans="1:34" ht="47.25" x14ac:dyDescent="0.25">
      <c r="A69" s="193"/>
      <c r="B69" s="170" t="s">
        <v>5</v>
      </c>
      <c r="C69" s="170" t="s">
        <v>6</v>
      </c>
      <c r="D69" s="170" t="s">
        <v>7</v>
      </c>
      <c r="E69" s="13" t="s">
        <v>8</v>
      </c>
      <c r="F69" s="38" t="s">
        <v>5</v>
      </c>
      <c r="G69" s="22" t="s">
        <v>6</v>
      </c>
      <c r="H69" s="170" t="s">
        <v>7</v>
      </c>
      <c r="I69" s="23" t="s">
        <v>8</v>
      </c>
      <c r="J69" s="38" t="s">
        <v>5</v>
      </c>
      <c r="K69" s="22" t="s">
        <v>6</v>
      </c>
      <c r="L69" s="170" t="s">
        <v>7</v>
      </c>
      <c r="M69" s="23" t="s">
        <v>8</v>
      </c>
      <c r="N69" s="38" t="s">
        <v>5</v>
      </c>
      <c r="O69" s="22" t="s">
        <v>6</v>
      </c>
      <c r="P69" s="170" t="s">
        <v>7</v>
      </c>
      <c r="Q69" s="23" t="s">
        <v>8</v>
      </c>
      <c r="R69" s="38" t="s">
        <v>5</v>
      </c>
      <c r="S69" s="22" t="s">
        <v>6</v>
      </c>
      <c r="T69" s="170" t="s">
        <v>7</v>
      </c>
      <c r="U69" s="23" t="s">
        <v>8</v>
      </c>
      <c r="V69" s="38" t="s">
        <v>5</v>
      </c>
      <c r="W69" s="22" t="s">
        <v>6</v>
      </c>
      <c r="X69" s="170" t="s">
        <v>7</v>
      </c>
      <c r="Y69" s="23" t="s">
        <v>8</v>
      </c>
      <c r="Z69" s="38" t="s">
        <v>5</v>
      </c>
      <c r="AA69" s="22" t="s">
        <v>6</v>
      </c>
      <c r="AB69" s="170" t="s">
        <v>7</v>
      </c>
      <c r="AC69" s="23" t="s">
        <v>8</v>
      </c>
      <c r="AD69" s="38" t="s">
        <v>5</v>
      </c>
      <c r="AE69" s="22" t="s">
        <v>6</v>
      </c>
      <c r="AF69" s="170" t="s">
        <v>7</v>
      </c>
      <c r="AG69" s="23" t="s">
        <v>8</v>
      </c>
      <c r="AH69" s="233"/>
    </row>
    <row r="70" spans="1:34" ht="15.75" x14ac:dyDescent="0.25">
      <c r="A70" s="39">
        <v>1</v>
      </c>
      <c r="B70" s="16"/>
      <c r="C70" s="16"/>
      <c r="D70" s="16"/>
      <c r="E70" s="18">
        <f t="shared" ref="E70" si="10">ROUND(B70*C70*D70,0)</f>
        <v>0</v>
      </c>
      <c r="F70" s="71">
        <v>2748.5</v>
      </c>
      <c r="G70" s="72">
        <f>I70/H70/F70</f>
        <v>0.73070159480928987</v>
      </c>
      <c r="H70" s="72">
        <v>12</v>
      </c>
      <c r="I70" s="28">
        <v>24100</v>
      </c>
      <c r="J70" s="71">
        <v>433</v>
      </c>
      <c r="K70" s="72">
        <f>M70/L70/J70</f>
        <v>1.1547344110854503</v>
      </c>
      <c r="L70" s="72">
        <v>1</v>
      </c>
      <c r="M70" s="28">
        <v>500</v>
      </c>
      <c r="N70" s="71">
        <v>622</v>
      </c>
      <c r="O70" s="72">
        <f>Q70/P70/N70</f>
        <v>4.823151125401929</v>
      </c>
      <c r="P70" s="72">
        <v>1</v>
      </c>
      <c r="Q70" s="28">
        <v>3000</v>
      </c>
      <c r="R70" s="71">
        <v>2</v>
      </c>
      <c r="S70" s="174">
        <f>U70/T70/R70</f>
        <v>691.66666666666663</v>
      </c>
      <c r="T70" s="72">
        <v>12</v>
      </c>
      <c r="U70" s="28">
        <v>16600</v>
      </c>
      <c r="V70" s="71">
        <v>0</v>
      </c>
      <c r="W70" s="72">
        <v>0</v>
      </c>
      <c r="X70" s="72">
        <v>0</v>
      </c>
      <c r="Y70" s="28">
        <f>ROUND((X70*W70*V70),0)</f>
        <v>0</v>
      </c>
      <c r="Z70" s="71">
        <v>0</v>
      </c>
      <c r="AA70" s="72">
        <v>0</v>
      </c>
      <c r="AB70" s="72">
        <v>0</v>
      </c>
      <c r="AC70" s="28">
        <f>ROUND((AB70*AA70*Z70),0)</f>
        <v>0</v>
      </c>
      <c r="AD70" s="71">
        <v>0</v>
      </c>
      <c r="AE70" s="72">
        <v>0</v>
      </c>
      <c r="AF70" s="72">
        <v>0</v>
      </c>
      <c r="AG70" s="28">
        <f>ROUND((AF70*AE70*AD70),0)</f>
        <v>0</v>
      </c>
      <c r="AH70" s="67">
        <f>I70+M70+Q70+U70+Y70+AC70+AG70</f>
        <v>44200</v>
      </c>
    </row>
  </sheetData>
  <mergeCells count="31">
    <mergeCell ref="V3:Y3"/>
    <mergeCell ref="Z3:AC3"/>
    <mergeCell ref="AD3:AG3"/>
    <mergeCell ref="AH3:AH4"/>
    <mergeCell ref="A3:A4"/>
    <mergeCell ref="F3:I3"/>
    <mergeCell ref="J3:M3"/>
    <mergeCell ref="N3:Q3"/>
    <mergeCell ref="R3:U3"/>
    <mergeCell ref="B3:E3"/>
    <mergeCell ref="A61:A62"/>
    <mergeCell ref="B61:E61"/>
    <mergeCell ref="F61:I61"/>
    <mergeCell ref="J61:M61"/>
    <mergeCell ref="N61:Q61"/>
    <mergeCell ref="R61:U61"/>
    <mergeCell ref="V61:Y61"/>
    <mergeCell ref="Z61:AC61"/>
    <mergeCell ref="AD61:AG61"/>
    <mergeCell ref="AH61:AH62"/>
    <mergeCell ref="AH68:AH69"/>
    <mergeCell ref="A68:A69"/>
    <mergeCell ref="B68:E68"/>
    <mergeCell ref="F68:I68"/>
    <mergeCell ref="J68:M68"/>
    <mergeCell ref="N68:Q68"/>
    <mergeCell ref="B66:C66"/>
    <mergeCell ref="R68:U68"/>
    <mergeCell ref="V68:Y68"/>
    <mergeCell ref="Z68:AC68"/>
    <mergeCell ref="AD68:AG6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0"/>
  <sheetViews>
    <sheetView workbookViewId="0">
      <selection activeCell="A51" sqref="A51:XFD54"/>
    </sheetView>
  </sheetViews>
  <sheetFormatPr defaultRowHeight="15" x14ac:dyDescent="0.25"/>
  <cols>
    <col min="2" max="2" width="10.7109375" customWidth="1"/>
    <col min="3" max="4" width="12.7109375" customWidth="1"/>
    <col min="5" max="5" width="18.7109375" customWidth="1"/>
    <col min="6" max="6" width="10.7109375" customWidth="1"/>
    <col min="7" max="8" width="12.7109375" customWidth="1"/>
    <col min="9" max="9" width="15.7109375" customWidth="1"/>
    <col min="10" max="10" width="17.7109375" customWidth="1"/>
    <col min="11" max="11" width="17.85546875" customWidth="1"/>
    <col min="12" max="12" width="14.7109375" customWidth="1"/>
  </cols>
  <sheetData>
    <row r="1" spans="1:10" ht="15.75" x14ac:dyDescent="0.25">
      <c r="A1" s="56" t="s">
        <v>25</v>
      </c>
    </row>
    <row r="2" spans="1:10" ht="15.75" x14ac:dyDescent="0.25">
      <c r="A2" s="1"/>
    </row>
    <row r="3" spans="1:10" ht="30" customHeight="1" x14ac:dyDescent="0.25">
      <c r="A3" s="234" t="s">
        <v>135</v>
      </c>
      <c r="B3" s="207" t="s">
        <v>26</v>
      </c>
      <c r="C3" s="207"/>
      <c r="D3" s="207"/>
      <c r="E3" s="207"/>
      <c r="F3" s="207" t="s">
        <v>27</v>
      </c>
      <c r="G3" s="207"/>
      <c r="H3" s="207"/>
      <c r="I3" s="207"/>
      <c r="J3" s="232" t="s">
        <v>130</v>
      </c>
    </row>
    <row r="4" spans="1:10" ht="47.25" x14ac:dyDescent="0.25">
      <c r="A4" s="234"/>
      <c r="B4" s="76" t="s">
        <v>5</v>
      </c>
      <c r="C4" s="76" t="s">
        <v>6</v>
      </c>
      <c r="D4" s="77" t="s">
        <v>7</v>
      </c>
      <c r="E4" s="78" t="s">
        <v>8</v>
      </c>
      <c r="F4" s="76" t="s">
        <v>5</v>
      </c>
      <c r="G4" s="76" t="s">
        <v>6</v>
      </c>
      <c r="H4" s="77" t="s">
        <v>7</v>
      </c>
      <c r="I4" s="78" t="s">
        <v>8</v>
      </c>
      <c r="J4" s="233"/>
    </row>
    <row r="5" spans="1:10" ht="15.75" hidden="1" x14ac:dyDescent="0.25">
      <c r="A5" s="39">
        <v>1</v>
      </c>
      <c r="B5" s="71">
        <v>0</v>
      </c>
      <c r="C5" s="72">
        <v>0</v>
      </c>
      <c r="D5" s="72">
        <v>0</v>
      </c>
      <c r="E5" s="51">
        <f>ROUND((D5*C5*B5),0)</f>
        <v>0</v>
      </c>
      <c r="F5" s="71">
        <v>0</v>
      </c>
      <c r="G5" s="72">
        <v>0</v>
      </c>
      <c r="H5" s="72">
        <v>0</v>
      </c>
      <c r="I5" s="51">
        <f>ROUND((H5*G5*F5),0)</f>
        <v>0</v>
      </c>
      <c r="J5" s="67">
        <f t="shared" ref="J5:J36" si="0">E5+I5</f>
        <v>0</v>
      </c>
    </row>
    <row r="6" spans="1:10" ht="15.75" hidden="1" x14ac:dyDescent="0.25">
      <c r="A6" s="40">
        <v>3</v>
      </c>
      <c r="B6" s="71">
        <v>0</v>
      </c>
      <c r="C6" s="72">
        <v>0</v>
      </c>
      <c r="D6" s="72">
        <v>1</v>
      </c>
      <c r="E6" s="51">
        <f t="shared" ref="E6:E54" si="1">ROUND((D6*C6*B6),0)</f>
        <v>0</v>
      </c>
      <c r="F6" s="71">
        <v>0</v>
      </c>
      <c r="G6" s="72">
        <v>0</v>
      </c>
      <c r="H6" s="72"/>
      <c r="I6" s="51">
        <f t="shared" ref="I6:I54" si="2">ROUND((H6*G6*F6),0)</f>
        <v>0</v>
      </c>
      <c r="J6" s="67">
        <f t="shared" si="0"/>
        <v>0</v>
      </c>
    </row>
    <row r="7" spans="1:10" ht="15.75" hidden="1" x14ac:dyDescent="0.25">
      <c r="A7" s="40">
        <v>4</v>
      </c>
      <c r="B7" s="71">
        <v>1</v>
      </c>
      <c r="C7" s="72">
        <v>20000</v>
      </c>
      <c r="D7" s="72">
        <v>1</v>
      </c>
      <c r="E7" s="51">
        <f t="shared" si="1"/>
        <v>20000</v>
      </c>
      <c r="F7" s="71"/>
      <c r="G7" s="72"/>
      <c r="H7" s="72"/>
      <c r="I7" s="51">
        <f t="shared" si="2"/>
        <v>0</v>
      </c>
      <c r="J7" s="67">
        <f t="shared" si="0"/>
        <v>20000</v>
      </c>
    </row>
    <row r="8" spans="1:10" ht="15.75" hidden="1" x14ac:dyDescent="0.25">
      <c r="A8" s="40">
        <v>5</v>
      </c>
      <c r="B8" s="71">
        <v>0</v>
      </c>
      <c r="C8" s="72">
        <v>0</v>
      </c>
      <c r="D8" s="72">
        <v>1</v>
      </c>
      <c r="E8" s="51">
        <f t="shared" si="1"/>
        <v>0</v>
      </c>
      <c r="F8" s="16"/>
      <c r="G8" s="16"/>
      <c r="H8" s="16"/>
      <c r="I8" s="51">
        <f t="shared" si="2"/>
        <v>0</v>
      </c>
      <c r="J8" s="67">
        <f t="shared" si="0"/>
        <v>0</v>
      </c>
    </row>
    <row r="9" spans="1:10" ht="15.75" hidden="1" x14ac:dyDescent="0.25">
      <c r="A9" s="40">
        <v>11</v>
      </c>
      <c r="B9" s="71">
        <v>1</v>
      </c>
      <c r="C9" s="72">
        <v>5000</v>
      </c>
      <c r="D9" s="72">
        <v>1</v>
      </c>
      <c r="E9" s="51">
        <f t="shared" si="1"/>
        <v>5000</v>
      </c>
      <c r="F9" s="16"/>
      <c r="G9" s="16"/>
      <c r="H9" s="16"/>
      <c r="I9" s="51">
        <f t="shared" si="2"/>
        <v>0</v>
      </c>
      <c r="J9" s="67">
        <f t="shared" si="0"/>
        <v>5000</v>
      </c>
    </row>
    <row r="10" spans="1:10" ht="15.75" hidden="1" x14ac:dyDescent="0.25">
      <c r="A10" s="40">
        <v>13</v>
      </c>
      <c r="B10" s="71">
        <v>1</v>
      </c>
      <c r="C10" s="72">
        <v>7000</v>
      </c>
      <c r="D10" s="72">
        <v>1</v>
      </c>
      <c r="E10" s="51">
        <f t="shared" si="1"/>
        <v>7000</v>
      </c>
      <c r="F10" s="16"/>
      <c r="G10" s="16"/>
      <c r="H10" s="16"/>
      <c r="I10" s="51">
        <f t="shared" si="2"/>
        <v>0</v>
      </c>
      <c r="J10" s="67">
        <f t="shared" si="0"/>
        <v>7000</v>
      </c>
    </row>
    <row r="11" spans="1:10" ht="15.75" hidden="1" x14ac:dyDescent="0.25">
      <c r="A11" s="40">
        <v>16</v>
      </c>
      <c r="B11" s="71">
        <v>0</v>
      </c>
      <c r="C11" s="72">
        <v>0</v>
      </c>
      <c r="D11" s="72">
        <v>1</v>
      </c>
      <c r="E11" s="51">
        <f t="shared" si="1"/>
        <v>0</v>
      </c>
      <c r="F11" s="16"/>
      <c r="G11" s="16"/>
      <c r="H11" s="16"/>
      <c r="I11" s="51">
        <f t="shared" si="2"/>
        <v>0</v>
      </c>
      <c r="J11" s="67">
        <f t="shared" si="0"/>
        <v>0</v>
      </c>
    </row>
    <row r="12" spans="1:10" ht="15.75" hidden="1" x14ac:dyDescent="0.25">
      <c r="A12" s="40">
        <v>18</v>
      </c>
      <c r="B12" s="71">
        <v>1</v>
      </c>
      <c r="C12" s="72">
        <v>10000</v>
      </c>
      <c r="D12" s="72">
        <v>1</v>
      </c>
      <c r="E12" s="51">
        <f t="shared" si="1"/>
        <v>10000</v>
      </c>
      <c r="F12" s="16"/>
      <c r="G12" s="16"/>
      <c r="H12" s="16"/>
      <c r="I12" s="51">
        <f t="shared" si="2"/>
        <v>0</v>
      </c>
      <c r="J12" s="67">
        <f t="shared" si="0"/>
        <v>10000</v>
      </c>
    </row>
    <row r="13" spans="1:10" ht="15.75" hidden="1" x14ac:dyDescent="0.25">
      <c r="A13" s="40">
        <v>20</v>
      </c>
      <c r="B13" s="71">
        <v>0</v>
      </c>
      <c r="C13" s="72">
        <v>30000</v>
      </c>
      <c r="D13" s="72">
        <v>1</v>
      </c>
      <c r="E13" s="51">
        <f t="shared" si="1"/>
        <v>0</v>
      </c>
      <c r="F13" s="16"/>
      <c r="G13" s="16"/>
      <c r="H13" s="16"/>
      <c r="I13" s="51">
        <f t="shared" si="2"/>
        <v>0</v>
      </c>
      <c r="J13" s="67">
        <f t="shared" si="0"/>
        <v>0</v>
      </c>
    </row>
    <row r="14" spans="1:10" ht="15.75" hidden="1" x14ac:dyDescent="0.25">
      <c r="A14" s="40">
        <v>21</v>
      </c>
      <c r="B14" s="71">
        <v>1</v>
      </c>
      <c r="C14" s="72">
        <v>20000</v>
      </c>
      <c r="D14" s="72">
        <v>1</v>
      </c>
      <c r="E14" s="51">
        <f t="shared" si="1"/>
        <v>20000</v>
      </c>
      <c r="F14" s="16"/>
      <c r="G14" s="16"/>
      <c r="H14" s="16"/>
      <c r="I14" s="51">
        <f t="shared" si="2"/>
        <v>0</v>
      </c>
      <c r="J14" s="67">
        <f t="shared" si="0"/>
        <v>20000</v>
      </c>
    </row>
    <row r="15" spans="1:10" ht="15.75" hidden="1" x14ac:dyDescent="0.25">
      <c r="A15" s="40">
        <v>22</v>
      </c>
      <c r="B15" s="71">
        <v>7</v>
      </c>
      <c r="C15" s="72">
        <v>3000</v>
      </c>
      <c r="D15" s="72">
        <v>1</v>
      </c>
      <c r="E15" s="51">
        <f t="shared" si="1"/>
        <v>21000</v>
      </c>
      <c r="F15" s="16"/>
      <c r="G15" s="16"/>
      <c r="H15" s="16"/>
      <c r="I15" s="51">
        <f t="shared" si="2"/>
        <v>0</v>
      </c>
      <c r="J15" s="67">
        <f t="shared" si="0"/>
        <v>21000</v>
      </c>
    </row>
    <row r="16" spans="1:10" ht="15.75" hidden="1" x14ac:dyDescent="0.25">
      <c r="A16" s="40">
        <v>23</v>
      </c>
      <c r="B16" s="71">
        <v>4</v>
      </c>
      <c r="C16" s="72">
        <v>10000</v>
      </c>
      <c r="D16" s="72">
        <v>1</v>
      </c>
      <c r="E16" s="51">
        <f t="shared" si="1"/>
        <v>40000</v>
      </c>
      <c r="F16" s="16"/>
      <c r="G16" s="16"/>
      <c r="H16" s="16"/>
      <c r="I16" s="51">
        <f t="shared" si="2"/>
        <v>0</v>
      </c>
      <c r="J16" s="67">
        <f t="shared" si="0"/>
        <v>40000</v>
      </c>
    </row>
    <row r="17" spans="1:10" ht="15.75" hidden="1" x14ac:dyDescent="0.25">
      <c r="A17" s="40">
        <v>26</v>
      </c>
      <c r="B17" s="71">
        <v>1</v>
      </c>
      <c r="C17" s="72">
        <v>10000</v>
      </c>
      <c r="D17" s="72">
        <v>1</v>
      </c>
      <c r="E17" s="51">
        <f t="shared" si="1"/>
        <v>10000</v>
      </c>
      <c r="F17" s="16"/>
      <c r="G17" s="16"/>
      <c r="H17" s="16"/>
      <c r="I17" s="51">
        <f t="shared" si="2"/>
        <v>0</v>
      </c>
      <c r="J17" s="67">
        <f t="shared" si="0"/>
        <v>10000</v>
      </c>
    </row>
    <row r="18" spans="1:10" ht="15.75" hidden="1" x14ac:dyDescent="0.25">
      <c r="A18" s="40">
        <v>27</v>
      </c>
      <c r="B18" s="71">
        <v>2</v>
      </c>
      <c r="C18" s="72">
        <v>10000</v>
      </c>
      <c r="D18" s="72">
        <v>1</v>
      </c>
      <c r="E18" s="51">
        <f t="shared" si="1"/>
        <v>20000</v>
      </c>
      <c r="F18" s="16"/>
      <c r="G18" s="16"/>
      <c r="H18" s="16"/>
      <c r="I18" s="51">
        <f t="shared" si="2"/>
        <v>0</v>
      </c>
      <c r="J18" s="67">
        <f t="shared" si="0"/>
        <v>20000</v>
      </c>
    </row>
    <row r="19" spans="1:10" ht="15.75" hidden="1" x14ac:dyDescent="0.25">
      <c r="A19" s="40">
        <v>28</v>
      </c>
      <c r="B19" s="71">
        <v>2</v>
      </c>
      <c r="C19" s="72">
        <v>3600</v>
      </c>
      <c r="D19" s="72">
        <v>1</v>
      </c>
      <c r="E19" s="51">
        <f t="shared" si="1"/>
        <v>7200</v>
      </c>
      <c r="F19" s="16"/>
      <c r="G19" s="16"/>
      <c r="H19" s="16"/>
      <c r="I19" s="51">
        <f t="shared" si="2"/>
        <v>0</v>
      </c>
      <c r="J19" s="67">
        <f t="shared" si="0"/>
        <v>7200</v>
      </c>
    </row>
    <row r="20" spans="1:10" ht="15.75" hidden="1" x14ac:dyDescent="0.25">
      <c r="A20" s="40">
        <v>31</v>
      </c>
      <c r="B20" s="71">
        <v>3</v>
      </c>
      <c r="C20" s="72">
        <v>5000</v>
      </c>
      <c r="D20" s="72">
        <v>1</v>
      </c>
      <c r="E20" s="51">
        <f t="shared" si="1"/>
        <v>15000</v>
      </c>
      <c r="F20" s="16"/>
      <c r="G20" s="16"/>
      <c r="H20" s="16"/>
      <c r="I20" s="51">
        <f t="shared" si="2"/>
        <v>0</v>
      </c>
      <c r="J20" s="67">
        <f t="shared" si="0"/>
        <v>15000</v>
      </c>
    </row>
    <row r="21" spans="1:10" ht="15.75" hidden="1" x14ac:dyDescent="0.25">
      <c r="A21" s="40">
        <v>33</v>
      </c>
      <c r="B21" s="71">
        <v>0</v>
      </c>
      <c r="C21" s="72">
        <v>0</v>
      </c>
      <c r="D21" s="72">
        <v>1</v>
      </c>
      <c r="E21" s="51">
        <f t="shared" si="1"/>
        <v>0</v>
      </c>
      <c r="F21" s="16"/>
      <c r="G21" s="16"/>
      <c r="H21" s="16"/>
      <c r="I21" s="51">
        <f t="shared" si="2"/>
        <v>0</v>
      </c>
      <c r="J21" s="67">
        <f t="shared" si="0"/>
        <v>0</v>
      </c>
    </row>
    <row r="22" spans="1:10" ht="15.75" hidden="1" x14ac:dyDescent="0.25">
      <c r="A22" s="40">
        <v>34</v>
      </c>
      <c r="B22" s="71">
        <v>2</v>
      </c>
      <c r="C22" s="72">
        <v>5000</v>
      </c>
      <c r="D22" s="72">
        <v>1</v>
      </c>
      <c r="E22" s="51">
        <f t="shared" si="1"/>
        <v>10000</v>
      </c>
      <c r="F22" s="16"/>
      <c r="G22" s="16"/>
      <c r="H22" s="16"/>
      <c r="I22" s="51">
        <f t="shared" si="2"/>
        <v>0</v>
      </c>
      <c r="J22" s="67">
        <f t="shared" si="0"/>
        <v>10000</v>
      </c>
    </row>
    <row r="23" spans="1:10" ht="15.75" hidden="1" x14ac:dyDescent="0.25">
      <c r="A23" s="40">
        <v>36</v>
      </c>
      <c r="B23" s="71">
        <v>1</v>
      </c>
      <c r="C23" s="72">
        <v>10000</v>
      </c>
      <c r="D23" s="72">
        <v>1</v>
      </c>
      <c r="E23" s="51">
        <f t="shared" si="1"/>
        <v>10000</v>
      </c>
      <c r="F23" s="16"/>
      <c r="G23" s="16"/>
      <c r="H23" s="16"/>
      <c r="I23" s="51">
        <f t="shared" si="2"/>
        <v>0</v>
      </c>
      <c r="J23" s="67">
        <f t="shared" si="0"/>
        <v>10000</v>
      </c>
    </row>
    <row r="24" spans="1:10" ht="15.75" hidden="1" x14ac:dyDescent="0.25">
      <c r="A24" s="40">
        <v>37</v>
      </c>
      <c r="B24" s="71">
        <v>8</v>
      </c>
      <c r="C24" s="72">
        <v>3000</v>
      </c>
      <c r="D24" s="72">
        <v>1</v>
      </c>
      <c r="E24" s="51">
        <f t="shared" si="1"/>
        <v>24000</v>
      </c>
      <c r="F24" s="16"/>
      <c r="G24" s="16"/>
      <c r="H24" s="16"/>
      <c r="I24" s="51">
        <f t="shared" si="2"/>
        <v>0</v>
      </c>
      <c r="J24" s="67">
        <f t="shared" si="0"/>
        <v>24000</v>
      </c>
    </row>
    <row r="25" spans="1:10" ht="15.75" hidden="1" x14ac:dyDescent="0.25">
      <c r="A25" s="40">
        <v>38</v>
      </c>
      <c r="B25" s="71">
        <v>1</v>
      </c>
      <c r="C25" s="72">
        <v>10000</v>
      </c>
      <c r="D25" s="72">
        <v>1</v>
      </c>
      <c r="E25" s="51">
        <f t="shared" si="1"/>
        <v>10000</v>
      </c>
      <c r="F25" s="16"/>
      <c r="G25" s="16"/>
      <c r="H25" s="16"/>
      <c r="I25" s="51">
        <f t="shared" si="2"/>
        <v>0</v>
      </c>
      <c r="J25" s="67">
        <f t="shared" si="0"/>
        <v>10000</v>
      </c>
    </row>
    <row r="26" spans="1:10" ht="15.75" hidden="1" x14ac:dyDescent="0.25">
      <c r="A26" s="40">
        <v>41</v>
      </c>
      <c r="B26" s="71">
        <v>0</v>
      </c>
      <c r="C26" s="72">
        <v>0</v>
      </c>
      <c r="D26" s="72">
        <v>1</v>
      </c>
      <c r="E26" s="51">
        <f t="shared" si="1"/>
        <v>0</v>
      </c>
      <c r="F26" s="16"/>
      <c r="G26" s="16"/>
      <c r="H26" s="16"/>
      <c r="I26" s="51">
        <f t="shared" si="2"/>
        <v>0</v>
      </c>
      <c r="J26" s="67">
        <f t="shared" si="0"/>
        <v>0</v>
      </c>
    </row>
    <row r="27" spans="1:10" ht="15.75" hidden="1" x14ac:dyDescent="0.25">
      <c r="A27" s="40">
        <v>42</v>
      </c>
      <c r="B27" s="71">
        <v>1</v>
      </c>
      <c r="C27" s="72">
        <v>30000</v>
      </c>
      <c r="D27" s="72">
        <v>1</v>
      </c>
      <c r="E27" s="51">
        <f t="shared" si="1"/>
        <v>30000</v>
      </c>
      <c r="F27" s="16"/>
      <c r="G27" s="16"/>
      <c r="H27" s="16"/>
      <c r="I27" s="51">
        <f t="shared" si="2"/>
        <v>0</v>
      </c>
      <c r="J27" s="67">
        <f t="shared" si="0"/>
        <v>30000</v>
      </c>
    </row>
    <row r="28" spans="1:10" ht="15.75" hidden="1" x14ac:dyDescent="0.25">
      <c r="A28" s="40">
        <v>43</v>
      </c>
      <c r="B28" s="71">
        <v>3</v>
      </c>
      <c r="C28" s="72">
        <v>10000</v>
      </c>
      <c r="D28" s="72">
        <v>1</v>
      </c>
      <c r="E28" s="51">
        <f t="shared" si="1"/>
        <v>30000</v>
      </c>
      <c r="F28" s="16"/>
      <c r="G28" s="16"/>
      <c r="H28" s="16"/>
      <c r="I28" s="51">
        <f t="shared" si="2"/>
        <v>0</v>
      </c>
      <c r="J28" s="67">
        <f t="shared" si="0"/>
        <v>30000</v>
      </c>
    </row>
    <row r="29" spans="1:10" ht="15.75" hidden="1" x14ac:dyDescent="0.25">
      <c r="A29" s="40">
        <v>44</v>
      </c>
      <c r="B29" s="71">
        <v>5</v>
      </c>
      <c r="C29" s="72">
        <v>4500</v>
      </c>
      <c r="D29" s="72">
        <v>1</v>
      </c>
      <c r="E29" s="51">
        <f t="shared" si="1"/>
        <v>22500</v>
      </c>
      <c r="F29" s="16"/>
      <c r="G29" s="16"/>
      <c r="H29" s="16"/>
      <c r="I29" s="51">
        <f t="shared" si="2"/>
        <v>0</v>
      </c>
      <c r="J29" s="67">
        <f t="shared" si="0"/>
        <v>22500</v>
      </c>
    </row>
    <row r="30" spans="1:10" ht="15.75" hidden="1" x14ac:dyDescent="0.25">
      <c r="A30" s="40">
        <v>45</v>
      </c>
      <c r="B30" s="71">
        <v>0</v>
      </c>
      <c r="C30" s="72">
        <v>0</v>
      </c>
      <c r="D30" s="72">
        <v>1</v>
      </c>
      <c r="E30" s="51">
        <f t="shared" si="1"/>
        <v>0</v>
      </c>
      <c r="F30" s="16"/>
      <c r="G30" s="16"/>
      <c r="H30" s="16"/>
      <c r="I30" s="51">
        <f t="shared" si="2"/>
        <v>0</v>
      </c>
      <c r="J30" s="67">
        <f t="shared" si="0"/>
        <v>0</v>
      </c>
    </row>
    <row r="31" spans="1:10" ht="15.75" hidden="1" x14ac:dyDescent="0.25">
      <c r="A31" s="40">
        <v>49</v>
      </c>
      <c r="B31" s="71">
        <v>0</v>
      </c>
      <c r="C31" s="72">
        <v>0</v>
      </c>
      <c r="D31" s="72">
        <v>1</v>
      </c>
      <c r="E31" s="51">
        <f t="shared" si="1"/>
        <v>0</v>
      </c>
      <c r="F31" s="71">
        <v>1</v>
      </c>
      <c r="G31" s="72">
        <v>10800</v>
      </c>
      <c r="H31" s="72">
        <v>1</v>
      </c>
      <c r="I31" s="51">
        <f t="shared" si="2"/>
        <v>10800</v>
      </c>
      <c r="J31" s="67">
        <f t="shared" si="0"/>
        <v>10800</v>
      </c>
    </row>
    <row r="32" spans="1:10" ht="15.75" hidden="1" x14ac:dyDescent="0.25">
      <c r="A32" s="40">
        <v>50</v>
      </c>
      <c r="B32" s="71">
        <v>11</v>
      </c>
      <c r="C32" s="72">
        <v>1000</v>
      </c>
      <c r="D32" s="72">
        <v>1</v>
      </c>
      <c r="E32" s="51">
        <f t="shared" si="1"/>
        <v>11000</v>
      </c>
      <c r="F32" s="16"/>
      <c r="G32" s="16"/>
      <c r="H32" s="16"/>
      <c r="I32" s="51">
        <f t="shared" si="2"/>
        <v>0</v>
      </c>
      <c r="J32" s="67">
        <f t="shared" si="0"/>
        <v>11000</v>
      </c>
    </row>
    <row r="33" spans="1:10" ht="15.75" hidden="1" x14ac:dyDescent="0.25">
      <c r="A33" s="40">
        <v>53</v>
      </c>
      <c r="B33" s="71">
        <v>1</v>
      </c>
      <c r="C33" s="72">
        <v>10000</v>
      </c>
      <c r="D33" s="72">
        <v>1</v>
      </c>
      <c r="E33" s="51">
        <f t="shared" si="1"/>
        <v>10000</v>
      </c>
      <c r="F33" s="16"/>
      <c r="G33" s="16"/>
      <c r="H33" s="16"/>
      <c r="I33" s="51">
        <f t="shared" si="2"/>
        <v>0</v>
      </c>
      <c r="J33" s="67">
        <f t="shared" si="0"/>
        <v>10000</v>
      </c>
    </row>
    <row r="34" spans="1:10" ht="15.75" hidden="1" x14ac:dyDescent="0.25">
      <c r="A34" s="40">
        <v>56</v>
      </c>
      <c r="B34" s="71">
        <v>3</v>
      </c>
      <c r="C34" s="72">
        <v>4000</v>
      </c>
      <c r="D34" s="72">
        <v>1</v>
      </c>
      <c r="E34" s="51">
        <f t="shared" si="1"/>
        <v>12000</v>
      </c>
      <c r="F34" s="16"/>
      <c r="G34" s="16"/>
      <c r="H34" s="16"/>
      <c r="I34" s="51">
        <f t="shared" si="2"/>
        <v>0</v>
      </c>
      <c r="J34" s="67">
        <f t="shared" si="0"/>
        <v>12000</v>
      </c>
    </row>
    <row r="35" spans="1:10" ht="15.75" hidden="1" x14ac:dyDescent="0.25">
      <c r="A35" s="40">
        <v>57</v>
      </c>
      <c r="B35" s="71">
        <v>1</v>
      </c>
      <c r="C35" s="72">
        <v>10000</v>
      </c>
      <c r="D35" s="72">
        <v>1</v>
      </c>
      <c r="E35" s="51">
        <f t="shared" si="1"/>
        <v>10000</v>
      </c>
      <c r="F35" s="16"/>
      <c r="G35" s="16"/>
      <c r="H35" s="16"/>
      <c r="I35" s="51">
        <f t="shared" si="2"/>
        <v>0</v>
      </c>
      <c r="J35" s="67">
        <f t="shared" si="0"/>
        <v>10000</v>
      </c>
    </row>
    <row r="36" spans="1:10" ht="15.75" hidden="1" x14ac:dyDescent="0.25">
      <c r="A36" s="40">
        <v>58</v>
      </c>
      <c r="B36" s="71">
        <v>0</v>
      </c>
      <c r="C36" s="72">
        <v>0</v>
      </c>
      <c r="D36" s="72">
        <v>1</v>
      </c>
      <c r="E36" s="51">
        <f t="shared" si="1"/>
        <v>0</v>
      </c>
      <c r="F36" s="16"/>
      <c r="G36" s="16"/>
      <c r="H36" s="16"/>
      <c r="I36" s="51">
        <f t="shared" si="2"/>
        <v>0</v>
      </c>
      <c r="J36" s="67">
        <f t="shared" si="0"/>
        <v>0</v>
      </c>
    </row>
    <row r="37" spans="1:10" ht="15.75" hidden="1" x14ac:dyDescent="0.25">
      <c r="A37" s="41" t="s">
        <v>110</v>
      </c>
      <c r="B37" s="71">
        <v>3</v>
      </c>
      <c r="C37" s="72">
        <v>5000</v>
      </c>
      <c r="D37" s="72">
        <v>1</v>
      </c>
      <c r="E37" s="51">
        <f t="shared" si="1"/>
        <v>15000</v>
      </c>
      <c r="F37" s="16"/>
      <c r="G37" s="16"/>
      <c r="H37" s="16"/>
      <c r="I37" s="51">
        <f t="shared" si="2"/>
        <v>0</v>
      </c>
      <c r="J37" s="67">
        <f t="shared" ref="J37:J54" si="3">E37+I37</f>
        <v>15000</v>
      </c>
    </row>
    <row r="38" spans="1:10" ht="15.75" hidden="1" x14ac:dyDescent="0.25">
      <c r="A38" s="41" t="s">
        <v>111</v>
      </c>
      <c r="B38" s="71">
        <v>3</v>
      </c>
      <c r="C38" s="72">
        <v>10000</v>
      </c>
      <c r="D38" s="72">
        <v>1</v>
      </c>
      <c r="E38" s="51">
        <f t="shared" si="1"/>
        <v>30000</v>
      </c>
      <c r="F38" s="16"/>
      <c r="G38" s="16"/>
      <c r="H38" s="16"/>
      <c r="I38" s="51">
        <f t="shared" si="2"/>
        <v>0</v>
      </c>
      <c r="J38" s="67">
        <f t="shared" si="3"/>
        <v>30000</v>
      </c>
    </row>
    <row r="39" spans="1:10" ht="15.75" hidden="1" x14ac:dyDescent="0.25">
      <c r="A39" s="41" t="s">
        <v>112</v>
      </c>
      <c r="B39" s="71">
        <v>1</v>
      </c>
      <c r="C39" s="72">
        <v>10000</v>
      </c>
      <c r="D39" s="72">
        <v>1</v>
      </c>
      <c r="E39" s="51">
        <f t="shared" si="1"/>
        <v>10000</v>
      </c>
      <c r="F39" s="16"/>
      <c r="G39" s="16"/>
      <c r="H39" s="16"/>
      <c r="I39" s="51">
        <f t="shared" si="2"/>
        <v>0</v>
      </c>
      <c r="J39" s="67">
        <f t="shared" si="3"/>
        <v>10000</v>
      </c>
    </row>
    <row r="40" spans="1:10" ht="15.75" hidden="1" x14ac:dyDescent="0.25">
      <c r="A40" s="41" t="s">
        <v>113</v>
      </c>
      <c r="B40" s="71">
        <v>1</v>
      </c>
      <c r="C40" s="72">
        <v>15000</v>
      </c>
      <c r="D40" s="72">
        <v>1</v>
      </c>
      <c r="E40" s="51">
        <f t="shared" si="1"/>
        <v>15000</v>
      </c>
      <c r="F40" s="16"/>
      <c r="G40" s="16"/>
      <c r="H40" s="16"/>
      <c r="I40" s="51">
        <f t="shared" si="2"/>
        <v>0</v>
      </c>
      <c r="J40" s="67">
        <f t="shared" si="3"/>
        <v>15000</v>
      </c>
    </row>
    <row r="41" spans="1:10" ht="15.75" hidden="1" x14ac:dyDescent="0.25">
      <c r="A41" s="41" t="s">
        <v>114</v>
      </c>
      <c r="B41" s="71">
        <v>2</v>
      </c>
      <c r="C41" s="72">
        <v>15000</v>
      </c>
      <c r="D41" s="72">
        <v>1</v>
      </c>
      <c r="E41" s="51">
        <f t="shared" si="1"/>
        <v>30000</v>
      </c>
      <c r="F41" s="16"/>
      <c r="G41" s="16"/>
      <c r="H41" s="16"/>
      <c r="I41" s="51">
        <f t="shared" si="2"/>
        <v>0</v>
      </c>
      <c r="J41" s="67">
        <f t="shared" si="3"/>
        <v>30000</v>
      </c>
    </row>
    <row r="42" spans="1:10" ht="15.75" hidden="1" x14ac:dyDescent="0.25">
      <c r="A42" s="41" t="s">
        <v>115</v>
      </c>
      <c r="B42" s="71">
        <v>4</v>
      </c>
      <c r="C42" s="72">
        <v>5000</v>
      </c>
      <c r="D42" s="72">
        <v>1</v>
      </c>
      <c r="E42" s="51">
        <f t="shared" si="1"/>
        <v>20000</v>
      </c>
      <c r="F42" s="16"/>
      <c r="G42" s="16"/>
      <c r="H42" s="16"/>
      <c r="I42" s="51">
        <f t="shared" si="2"/>
        <v>0</v>
      </c>
      <c r="J42" s="67">
        <f t="shared" si="3"/>
        <v>20000</v>
      </c>
    </row>
    <row r="43" spans="1:10" ht="15.75" hidden="1" x14ac:dyDescent="0.25">
      <c r="A43" s="41" t="s">
        <v>116</v>
      </c>
      <c r="B43" s="71">
        <v>1</v>
      </c>
      <c r="C43" s="72">
        <v>12000</v>
      </c>
      <c r="D43" s="72">
        <v>1</v>
      </c>
      <c r="E43" s="51">
        <f t="shared" si="1"/>
        <v>12000</v>
      </c>
      <c r="F43" s="16"/>
      <c r="G43" s="16"/>
      <c r="H43" s="16"/>
      <c r="I43" s="51">
        <f t="shared" si="2"/>
        <v>0</v>
      </c>
      <c r="J43" s="67">
        <f t="shared" si="3"/>
        <v>12000</v>
      </c>
    </row>
    <row r="44" spans="1:10" ht="15.75" hidden="1" x14ac:dyDescent="0.25">
      <c r="A44" s="41" t="s">
        <v>117</v>
      </c>
      <c r="B44" s="71">
        <v>1</v>
      </c>
      <c r="C44" s="72">
        <v>16400</v>
      </c>
      <c r="D44" s="72">
        <v>1</v>
      </c>
      <c r="E44" s="51">
        <f t="shared" si="1"/>
        <v>16400</v>
      </c>
      <c r="F44" s="16"/>
      <c r="G44" s="16"/>
      <c r="H44" s="16"/>
      <c r="I44" s="51">
        <f t="shared" si="2"/>
        <v>0</v>
      </c>
      <c r="J44" s="67">
        <f t="shared" si="3"/>
        <v>16400</v>
      </c>
    </row>
    <row r="45" spans="1:10" ht="15.75" hidden="1" x14ac:dyDescent="0.25">
      <c r="A45" s="41" t="s">
        <v>118</v>
      </c>
      <c r="B45" s="71">
        <v>0</v>
      </c>
      <c r="C45" s="72">
        <v>0</v>
      </c>
      <c r="D45" s="72">
        <v>1</v>
      </c>
      <c r="E45" s="51">
        <f t="shared" si="1"/>
        <v>0</v>
      </c>
      <c r="F45" s="16"/>
      <c r="G45" s="16"/>
      <c r="H45" s="16"/>
      <c r="I45" s="51">
        <f t="shared" si="2"/>
        <v>0</v>
      </c>
      <c r="J45" s="67">
        <f t="shared" si="3"/>
        <v>0</v>
      </c>
    </row>
    <row r="46" spans="1:10" ht="15.75" hidden="1" x14ac:dyDescent="0.25">
      <c r="A46" s="41" t="s">
        <v>0</v>
      </c>
      <c r="B46" s="71">
        <v>0</v>
      </c>
      <c r="C46" s="72">
        <v>0</v>
      </c>
      <c r="D46" s="72">
        <v>1</v>
      </c>
      <c r="E46" s="51">
        <f t="shared" si="1"/>
        <v>0</v>
      </c>
      <c r="F46" s="16"/>
      <c r="G46" s="16"/>
      <c r="H46" s="16"/>
      <c r="I46" s="51">
        <f t="shared" si="2"/>
        <v>0</v>
      </c>
      <c r="J46" s="67">
        <f t="shared" si="3"/>
        <v>0</v>
      </c>
    </row>
    <row r="47" spans="1:10" ht="15.75" hidden="1" x14ac:dyDescent="0.25">
      <c r="A47" s="41" t="s">
        <v>119</v>
      </c>
      <c r="B47" s="71">
        <v>1</v>
      </c>
      <c r="C47" s="72">
        <v>20000</v>
      </c>
      <c r="D47" s="72">
        <v>1</v>
      </c>
      <c r="E47" s="51">
        <f t="shared" si="1"/>
        <v>20000</v>
      </c>
      <c r="F47" s="16"/>
      <c r="G47" s="16"/>
      <c r="H47" s="16"/>
      <c r="I47" s="51">
        <f t="shared" si="2"/>
        <v>0</v>
      </c>
      <c r="J47" s="67">
        <f t="shared" si="3"/>
        <v>20000</v>
      </c>
    </row>
    <row r="48" spans="1:10" ht="15.75" hidden="1" x14ac:dyDescent="0.25">
      <c r="A48" s="41" t="s">
        <v>100</v>
      </c>
      <c r="B48" s="71">
        <v>0</v>
      </c>
      <c r="C48" s="72">
        <v>0</v>
      </c>
      <c r="D48" s="72">
        <v>1</v>
      </c>
      <c r="E48" s="51">
        <f t="shared" si="1"/>
        <v>0</v>
      </c>
      <c r="F48" s="16"/>
      <c r="G48" s="16"/>
      <c r="H48" s="16"/>
      <c r="I48" s="51">
        <f t="shared" si="2"/>
        <v>0</v>
      </c>
      <c r="J48" s="67">
        <f t="shared" si="3"/>
        <v>0</v>
      </c>
    </row>
    <row r="49" spans="1:10" ht="15.75" hidden="1" x14ac:dyDescent="0.25">
      <c r="A49" s="41" t="s">
        <v>101</v>
      </c>
      <c r="B49" s="71">
        <v>2</v>
      </c>
      <c r="C49" s="72">
        <v>3600</v>
      </c>
      <c r="D49" s="72">
        <v>1</v>
      </c>
      <c r="E49" s="51">
        <f t="shared" si="1"/>
        <v>7200</v>
      </c>
      <c r="F49" s="16"/>
      <c r="G49" s="16"/>
      <c r="H49" s="16"/>
      <c r="I49" s="51">
        <f t="shared" si="2"/>
        <v>0</v>
      </c>
      <c r="J49" s="67">
        <f t="shared" si="3"/>
        <v>7200</v>
      </c>
    </row>
    <row r="50" spans="1:10" ht="15.75" x14ac:dyDescent="0.25">
      <c r="A50" s="41" t="s">
        <v>102</v>
      </c>
      <c r="B50" s="71">
        <v>5</v>
      </c>
      <c r="C50" s="72">
        <v>3500</v>
      </c>
      <c r="D50" s="72">
        <v>1</v>
      </c>
      <c r="E50" s="51">
        <f t="shared" si="1"/>
        <v>17500</v>
      </c>
      <c r="F50" s="16"/>
      <c r="G50" s="16"/>
      <c r="H50" s="16"/>
      <c r="I50" s="51">
        <f t="shared" si="2"/>
        <v>0</v>
      </c>
      <c r="J50" s="67">
        <f t="shared" si="3"/>
        <v>17500</v>
      </c>
    </row>
    <row r="51" spans="1:10" ht="15.75" hidden="1" x14ac:dyDescent="0.25">
      <c r="A51" s="41" t="s">
        <v>103</v>
      </c>
      <c r="B51" s="71">
        <v>0</v>
      </c>
      <c r="C51" s="72">
        <v>0</v>
      </c>
      <c r="D51" s="72">
        <v>1</v>
      </c>
      <c r="E51" s="51">
        <f t="shared" si="1"/>
        <v>0</v>
      </c>
      <c r="F51" s="16"/>
      <c r="G51" s="16"/>
      <c r="H51" s="16"/>
      <c r="I51" s="51">
        <f t="shared" si="2"/>
        <v>0</v>
      </c>
      <c r="J51" s="67">
        <f t="shared" si="3"/>
        <v>0</v>
      </c>
    </row>
    <row r="52" spans="1:10" ht="15.75" hidden="1" x14ac:dyDescent="0.25">
      <c r="A52" s="41" t="s">
        <v>104</v>
      </c>
      <c r="B52" s="71">
        <v>0</v>
      </c>
      <c r="C52" s="72">
        <v>0</v>
      </c>
      <c r="D52" s="72">
        <v>1</v>
      </c>
      <c r="E52" s="51">
        <f t="shared" si="1"/>
        <v>0</v>
      </c>
      <c r="F52" s="16"/>
      <c r="G52" s="16"/>
      <c r="H52" s="16"/>
      <c r="I52" s="51">
        <f t="shared" si="2"/>
        <v>0</v>
      </c>
      <c r="J52" s="67">
        <f t="shared" si="3"/>
        <v>0</v>
      </c>
    </row>
    <row r="53" spans="1:10" ht="15.75" hidden="1" x14ac:dyDescent="0.25">
      <c r="A53" s="41" t="s">
        <v>105</v>
      </c>
      <c r="B53" s="71">
        <v>1</v>
      </c>
      <c r="C53" s="72">
        <v>5000</v>
      </c>
      <c r="D53" s="72">
        <v>1</v>
      </c>
      <c r="E53" s="51">
        <f t="shared" si="1"/>
        <v>5000</v>
      </c>
      <c r="F53" s="16"/>
      <c r="G53" s="16"/>
      <c r="H53" s="16"/>
      <c r="I53" s="51">
        <f t="shared" si="2"/>
        <v>0</v>
      </c>
      <c r="J53" s="67">
        <f t="shared" si="3"/>
        <v>5000</v>
      </c>
    </row>
    <row r="54" spans="1:10" ht="15.75" hidden="1" x14ac:dyDescent="0.25">
      <c r="A54" s="41" t="s">
        <v>106</v>
      </c>
      <c r="B54" s="71">
        <v>2</v>
      </c>
      <c r="C54" s="72">
        <v>3600</v>
      </c>
      <c r="D54" s="72">
        <v>1</v>
      </c>
      <c r="E54" s="51">
        <f t="shared" si="1"/>
        <v>7200</v>
      </c>
      <c r="F54" s="16"/>
      <c r="G54" s="16"/>
      <c r="H54" s="16"/>
      <c r="I54" s="51">
        <f t="shared" si="2"/>
        <v>0</v>
      </c>
      <c r="J54" s="67">
        <f t="shared" si="3"/>
        <v>7200</v>
      </c>
    </row>
    <row r="55" spans="1:10" ht="15.75" x14ac:dyDescent="0.25">
      <c r="A55" s="41" t="s">
        <v>122</v>
      </c>
      <c r="B55" s="75">
        <f>SUM(B5:B54)</f>
        <v>88</v>
      </c>
      <c r="C55" s="5"/>
      <c r="D55" s="3"/>
      <c r="E55" s="51">
        <f>SUM(E5:E54)</f>
        <v>560000</v>
      </c>
      <c r="F55" s="75">
        <f>SUM(F5:F54)</f>
        <v>1</v>
      </c>
      <c r="G55" s="5"/>
      <c r="H55" s="3">
        <v>1</v>
      </c>
      <c r="I55" s="51">
        <f>SUM(I5:I54)</f>
        <v>10800</v>
      </c>
      <c r="J55" s="51">
        <f>SUM(J5:J54)</f>
        <v>570800</v>
      </c>
    </row>
    <row r="56" spans="1:10" x14ac:dyDescent="0.25">
      <c r="A56" s="213" t="s">
        <v>123</v>
      </c>
      <c r="B56" s="214"/>
    </row>
    <row r="57" spans="1:10" x14ac:dyDescent="0.25">
      <c r="E57" s="116">
        <v>560000</v>
      </c>
      <c r="I57" s="116">
        <v>10800</v>
      </c>
      <c r="J57" s="117">
        <f>E57+I57</f>
        <v>570800</v>
      </c>
    </row>
    <row r="59" spans="1:10" x14ac:dyDescent="0.25">
      <c r="D59" s="235" t="s">
        <v>197</v>
      </c>
      <c r="E59" s="235"/>
      <c r="F59" s="235"/>
      <c r="I59" s="6">
        <f>I55-I57</f>
        <v>0</v>
      </c>
      <c r="J59" s="6">
        <f>J55-J57</f>
        <v>0</v>
      </c>
    </row>
    <row r="60" spans="1:10" x14ac:dyDescent="0.25">
      <c r="A60" s="110" t="s">
        <v>192</v>
      </c>
    </row>
    <row r="62" spans="1:10" ht="15.75" x14ac:dyDescent="0.25">
      <c r="A62" s="234" t="s">
        <v>135</v>
      </c>
      <c r="B62" s="207" t="s">
        <v>26</v>
      </c>
      <c r="C62" s="207"/>
      <c r="D62" s="207"/>
      <c r="E62" s="207"/>
      <c r="F62" s="207" t="s">
        <v>27</v>
      </c>
      <c r="G62" s="207"/>
      <c r="H62" s="207"/>
      <c r="I62" s="207"/>
      <c r="J62" s="232" t="s">
        <v>130</v>
      </c>
    </row>
    <row r="63" spans="1:10" ht="47.25" x14ac:dyDescent="0.25">
      <c r="A63" s="234"/>
      <c r="B63" s="76" t="s">
        <v>5</v>
      </c>
      <c r="C63" s="76" t="s">
        <v>6</v>
      </c>
      <c r="D63" s="77" t="s">
        <v>7</v>
      </c>
      <c r="E63" s="78" t="s">
        <v>8</v>
      </c>
      <c r="F63" s="76" t="s">
        <v>5</v>
      </c>
      <c r="G63" s="76" t="s">
        <v>6</v>
      </c>
      <c r="H63" s="77" t="s">
        <v>7</v>
      </c>
      <c r="I63" s="78" t="s">
        <v>8</v>
      </c>
      <c r="J63" s="233"/>
    </row>
    <row r="64" spans="1:10" ht="15.75" x14ac:dyDescent="0.25">
      <c r="A64" s="39">
        <v>1</v>
      </c>
      <c r="B64" s="71">
        <v>0</v>
      </c>
      <c r="C64" s="72">
        <v>0</v>
      </c>
      <c r="D64" s="72">
        <v>0</v>
      </c>
      <c r="E64" s="51">
        <f>ROUND((D64*C64*B64),0)</f>
        <v>0</v>
      </c>
      <c r="F64" s="71">
        <v>1</v>
      </c>
      <c r="G64" s="72">
        <v>5000</v>
      </c>
      <c r="H64" s="72">
        <v>1</v>
      </c>
      <c r="I64" s="51">
        <f>ROUND((H64*G64*F64),0)</f>
        <v>5000</v>
      </c>
      <c r="J64" s="67">
        <f t="shared" ref="J64" si="4">E64+I64</f>
        <v>5000</v>
      </c>
    </row>
    <row r="66" spans="1:10" x14ac:dyDescent="0.25">
      <c r="A66" s="110">
        <v>2022.2022999999999</v>
      </c>
    </row>
    <row r="68" spans="1:10" ht="15.75" x14ac:dyDescent="0.25">
      <c r="A68" s="234" t="s">
        <v>135</v>
      </c>
      <c r="B68" s="207" t="s">
        <v>26</v>
      </c>
      <c r="C68" s="207"/>
      <c r="D68" s="207"/>
      <c r="E68" s="207"/>
      <c r="F68" s="207" t="s">
        <v>27</v>
      </c>
      <c r="G68" s="207"/>
      <c r="H68" s="207"/>
      <c r="I68" s="207"/>
      <c r="J68" s="232" t="s">
        <v>130</v>
      </c>
    </row>
    <row r="69" spans="1:10" ht="47.25" x14ac:dyDescent="0.25">
      <c r="A69" s="234"/>
      <c r="B69" s="76" t="s">
        <v>5</v>
      </c>
      <c r="C69" s="76" t="s">
        <v>6</v>
      </c>
      <c r="D69" s="77" t="s">
        <v>7</v>
      </c>
      <c r="E69" s="78" t="s">
        <v>8</v>
      </c>
      <c r="F69" s="76" t="s">
        <v>5</v>
      </c>
      <c r="G69" s="76" t="s">
        <v>6</v>
      </c>
      <c r="H69" s="77" t="s">
        <v>7</v>
      </c>
      <c r="I69" s="78" t="s">
        <v>8</v>
      </c>
      <c r="J69" s="233"/>
    </row>
    <row r="70" spans="1:10" ht="15.75" x14ac:dyDescent="0.25">
      <c r="A70" s="39">
        <v>1</v>
      </c>
      <c r="B70" s="71">
        <v>0</v>
      </c>
      <c r="C70" s="72">
        <v>0</v>
      </c>
      <c r="D70" s="72">
        <v>0</v>
      </c>
      <c r="E70" s="51">
        <f>ROUND((D70*C70*B70),0)</f>
        <v>0</v>
      </c>
      <c r="F70" s="71">
        <v>1</v>
      </c>
      <c r="G70" s="72">
        <v>10000</v>
      </c>
      <c r="H70" s="72">
        <v>1</v>
      </c>
      <c r="I70" s="51">
        <f>ROUND((H70*G70*F70),0)</f>
        <v>10000</v>
      </c>
      <c r="J70" s="67">
        <f t="shared" ref="J70" si="5">E70+I70</f>
        <v>10000</v>
      </c>
    </row>
  </sheetData>
  <mergeCells count="14">
    <mergeCell ref="A68:A69"/>
    <mergeCell ref="B68:E68"/>
    <mergeCell ref="F68:I68"/>
    <mergeCell ref="J68:J69"/>
    <mergeCell ref="A3:A4"/>
    <mergeCell ref="B3:E3"/>
    <mergeCell ref="F3:I3"/>
    <mergeCell ref="J3:J4"/>
    <mergeCell ref="A56:B56"/>
    <mergeCell ref="D59:F59"/>
    <mergeCell ref="A62:A63"/>
    <mergeCell ref="B62:E62"/>
    <mergeCell ref="F62:I62"/>
    <mergeCell ref="J62:J6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70"/>
  <sheetViews>
    <sheetView workbookViewId="0">
      <selection activeCell="A51" sqref="A51:XFD54"/>
    </sheetView>
  </sheetViews>
  <sheetFormatPr defaultRowHeight="15" x14ac:dyDescent="0.25"/>
  <cols>
    <col min="1" max="1" width="9.42578125" bestFit="1" customWidth="1"/>
    <col min="2" max="2" width="9.5703125" bestFit="1" customWidth="1"/>
    <col min="3" max="3" width="12.42578125" bestFit="1" customWidth="1"/>
    <col min="4" max="4" width="9.7109375" bestFit="1" customWidth="1"/>
    <col min="5" max="5" width="16.5703125" bestFit="1" customWidth="1"/>
    <col min="6" max="6" width="9.5703125" bestFit="1" customWidth="1"/>
    <col min="7" max="7" width="10.7109375" bestFit="1" customWidth="1"/>
    <col min="8" max="8" width="9.5703125" bestFit="1" customWidth="1"/>
    <col min="9" max="9" width="14.85546875" bestFit="1" customWidth="1"/>
    <col min="10" max="10" width="9.5703125" bestFit="1" customWidth="1"/>
    <col min="11" max="11" width="12.42578125" bestFit="1" customWidth="1"/>
    <col min="12" max="12" width="9.5703125" bestFit="1" customWidth="1"/>
    <col min="13" max="13" width="16.5703125" bestFit="1" customWidth="1"/>
    <col min="14" max="14" width="12.42578125" bestFit="1" customWidth="1"/>
    <col min="15" max="15" width="10.7109375" bestFit="1" customWidth="1"/>
    <col min="16" max="16" width="8.140625" customWidth="1"/>
    <col min="17" max="17" width="16.5703125" bestFit="1" customWidth="1"/>
    <col min="18" max="21" width="16.5703125" customWidth="1"/>
    <col min="22" max="23" width="16.5703125" bestFit="1" customWidth="1"/>
    <col min="24" max="24" width="14.85546875" bestFit="1" customWidth="1"/>
    <col min="26" max="26" width="13.140625" bestFit="1" customWidth="1"/>
  </cols>
  <sheetData>
    <row r="1" spans="1:22" ht="15.75" x14ac:dyDescent="0.25">
      <c r="A1" s="56" t="s">
        <v>28</v>
      </c>
    </row>
    <row r="2" spans="1:22" ht="18.75" x14ac:dyDescent="0.3">
      <c r="A2" s="10"/>
    </row>
    <row r="3" spans="1:22" ht="45" customHeight="1" x14ac:dyDescent="0.25">
      <c r="A3" s="193" t="s">
        <v>108</v>
      </c>
      <c r="B3" s="223" t="s">
        <v>29</v>
      </c>
      <c r="C3" s="224"/>
      <c r="D3" s="224"/>
      <c r="E3" s="225"/>
      <c r="F3" s="223" t="s">
        <v>30</v>
      </c>
      <c r="G3" s="224"/>
      <c r="H3" s="224"/>
      <c r="I3" s="225"/>
      <c r="J3" s="223" t="s">
        <v>31</v>
      </c>
      <c r="K3" s="224"/>
      <c r="L3" s="224"/>
      <c r="M3" s="225"/>
      <c r="N3" s="223" t="s">
        <v>32</v>
      </c>
      <c r="O3" s="224"/>
      <c r="P3" s="224"/>
      <c r="Q3" s="225"/>
      <c r="R3" s="230" t="s">
        <v>163</v>
      </c>
      <c r="S3" s="227"/>
      <c r="T3" s="227"/>
      <c r="U3" s="228"/>
      <c r="V3" s="236" t="s">
        <v>130</v>
      </c>
    </row>
    <row r="4" spans="1:22" ht="63" x14ac:dyDescent="0.25">
      <c r="A4" s="193"/>
      <c r="B4" s="83" t="s">
        <v>5</v>
      </c>
      <c r="C4" s="83" t="s">
        <v>6</v>
      </c>
      <c r="D4" s="68" t="s">
        <v>7</v>
      </c>
      <c r="E4" s="84" t="s">
        <v>8</v>
      </c>
      <c r="F4" s="83" t="s">
        <v>5</v>
      </c>
      <c r="G4" s="83" t="s">
        <v>6</v>
      </c>
      <c r="H4" s="68" t="s">
        <v>7</v>
      </c>
      <c r="I4" s="84" t="s">
        <v>8</v>
      </c>
      <c r="J4" s="83" t="s">
        <v>5</v>
      </c>
      <c r="K4" s="83" t="s">
        <v>6</v>
      </c>
      <c r="L4" s="68" t="s">
        <v>7</v>
      </c>
      <c r="M4" s="84" t="s">
        <v>8</v>
      </c>
      <c r="N4" s="83" t="s">
        <v>5</v>
      </c>
      <c r="O4" s="83" t="s">
        <v>6</v>
      </c>
      <c r="P4" s="68" t="s">
        <v>7</v>
      </c>
      <c r="Q4" s="84" t="s">
        <v>8</v>
      </c>
      <c r="R4" s="83" t="s">
        <v>5</v>
      </c>
      <c r="S4" s="83" t="s">
        <v>6</v>
      </c>
      <c r="T4" s="68" t="s">
        <v>7</v>
      </c>
      <c r="U4" s="84" t="s">
        <v>8</v>
      </c>
      <c r="V4" s="237"/>
    </row>
    <row r="5" spans="1:22" ht="15.75" hidden="1" x14ac:dyDescent="0.25">
      <c r="A5" s="81">
        <v>1</v>
      </c>
      <c r="B5" s="71">
        <v>0</v>
      </c>
      <c r="C5" s="72">
        <v>0</v>
      </c>
      <c r="D5" s="72">
        <v>0</v>
      </c>
      <c r="E5" s="82">
        <f>ROUND((D5*C5*B5),0)</f>
        <v>0</v>
      </c>
      <c r="F5" s="71">
        <v>0</v>
      </c>
      <c r="G5" s="72">
        <v>0</v>
      </c>
      <c r="H5" s="72">
        <v>0</v>
      </c>
      <c r="I5" s="82">
        <f>ROUND((H5*G5*F5),0)</f>
        <v>0</v>
      </c>
      <c r="J5" s="71">
        <v>0</v>
      </c>
      <c r="K5" s="72">
        <v>0</v>
      </c>
      <c r="L5" s="72">
        <v>0</v>
      </c>
      <c r="M5" s="82">
        <f>ROUND((L5*K5*J5),0)</f>
        <v>0</v>
      </c>
      <c r="N5" s="71">
        <v>0</v>
      </c>
      <c r="O5" s="72">
        <v>0</v>
      </c>
      <c r="P5" s="72">
        <v>0</v>
      </c>
      <c r="Q5" s="82">
        <f>ROUND((P5*O5*N5),0)</f>
        <v>0</v>
      </c>
      <c r="R5" s="71">
        <v>0</v>
      </c>
      <c r="S5" s="72">
        <v>0</v>
      </c>
      <c r="T5" s="72">
        <v>0</v>
      </c>
      <c r="U5" s="82">
        <v>0</v>
      </c>
      <c r="V5" s="82">
        <f>E5+I5+M5+Q5+U5</f>
        <v>0</v>
      </c>
    </row>
    <row r="6" spans="1:22" ht="15.75" hidden="1" x14ac:dyDescent="0.25">
      <c r="A6" s="40">
        <v>3</v>
      </c>
      <c r="B6" s="71">
        <v>1</v>
      </c>
      <c r="C6" s="72">
        <v>3430</v>
      </c>
      <c r="D6" s="72">
        <v>12</v>
      </c>
      <c r="E6" s="45">
        <f t="shared" ref="E6:E53" si="0">ROUND((D6*C6*B6),0)</f>
        <v>41160</v>
      </c>
      <c r="F6" s="71">
        <v>1</v>
      </c>
      <c r="G6" s="73">
        <v>1988</v>
      </c>
      <c r="H6" s="72">
        <v>12</v>
      </c>
      <c r="I6" s="45">
        <f t="shared" ref="I6:I53" si="1">ROUND((H6*G6*F6),0)</f>
        <v>23856</v>
      </c>
      <c r="J6" s="71">
        <v>1</v>
      </c>
      <c r="K6" s="72">
        <v>3000</v>
      </c>
      <c r="L6" s="72">
        <v>12</v>
      </c>
      <c r="M6" s="45">
        <f t="shared" ref="M6:M54" si="2">ROUND((L6*K6*J6),0)</f>
        <v>36000</v>
      </c>
      <c r="N6" s="71">
        <v>45</v>
      </c>
      <c r="O6" s="72">
        <v>550</v>
      </c>
      <c r="P6" s="72">
        <v>1</v>
      </c>
      <c r="Q6" s="45">
        <f t="shared" ref="Q6:Q54" si="3">ROUND((P6*O6*N6),0)</f>
        <v>24750</v>
      </c>
      <c r="R6" s="71">
        <v>1</v>
      </c>
      <c r="S6" s="72">
        <f>U6/T6/R6</f>
        <v>14675</v>
      </c>
      <c r="T6" s="72">
        <v>1</v>
      </c>
      <c r="U6" s="82">
        <v>14675</v>
      </c>
      <c r="V6" s="82">
        <f t="shared" ref="V6:V54" si="4">E6+I6+M6+Q6+U6</f>
        <v>140441</v>
      </c>
    </row>
    <row r="7" spans="1:22" ht="15.75" hidden="1" x14ac:dyDescent="0.25">
      <c r="A7" s="40">
        <v>4</v>
      </c>
      <c r="B7" s="71">
        <v>1</v>
      </c>
      <c r="C7" s="72">
        <v>1925</v>
      </c>
      <c r="D7" s="72">
        <v>12</v>
      </c>
      <c r="E7" s="45">
        <f t="shared" si="0"/>
        <v>23100</v>
      </c>
      <c r="F7" s="71">
        <v>1</v>
      </c>
      <c r="G7" s="73">
        <v>1722</v>
      </c>
      <c r="H7" s="72">
        <v>12</v>
      </c>
      <c r="I7" s="45">
        <f t="shared" si="1"/>
        <v>20664</v>
      </c>
      <c r="J7" s="71">
        <v>1</v>
      </c>
      <c r="K7" s="72">
        <v>3000</v>
      </c>
      <c r="L7" s="72">
        <v>12</v>
      </c>
      <c r="M7" s="45">
        <f t="shared" si="2"/>
        <v>36000</v>
      </c>
      <c r="N7" s="71">
        <v>22</v>
      </c>
      <c r="O7" s="72">
        <v>550</v>
      </c>
      <c r="P7" s="72">
        <v>1</v>
      </c>
      <c r="Q7" s="45">
        <f t="shared" si="3"/>
        <v>12100</v>
      </c>
      <c r="R7" s="71">
        <v>1</v>
      </c>
      <c r="S7" s="72">
        <f t="shared" ref="S7:S54" si="5">U7/T7/R7</f>
        <v>0</v>
      </c>
      <c r="T7" s="72">
        <v>1</v>
      </c>
      <c r="U7" s="82">
        <v>0</v>
      </c>
      <c r="V7" s="82">
        <f t="shared" si="4"/>
        <v>91864</v>
      </c>
    </row>
    <row r="8" spans="1:22" ht="15.75" hidden="1" x14ac:dyDescent="0.25">
      <c r="A8" s="40">
        <v>5</v>
      </c>
      <c r="B8" s="71">
        <v>1</v>
      </c>
      <c r="C8" s="72">
        <v>5805</v>
      </c>
      <c r="D8" s="72">
        <v>12</v>
      </c>
      <c r="E8" s="45">
        <f t="shared" si="0"/>
        <v>69660</v>
      </c>
      <c r="F8" s="71">
        <v>2</v>
      </c>
      <c r="G8" s="73">
        <v>550</v>
      </c>
      <c r="H8" s="72">
        <v>12</v>
      </c>
      <c r="I8" s="45">
        <f t="shared" si="1"/>
        <v>13200</v>
      </c>
      <c r="J8" s="71">
        <v>1</v>
      </c>
      <c r="K8" s="73">
        <v>3000</v>
      </c>
      <c r="L8" s="72">
        <v>12</v>
      </c>
      <c r="M8" s="45">
        <f t="shared" si="2"/>
        <v>36000</v>
      </c>
      <c r="N8" s="71">
        <v>26</v>
      </c>
      <c r="O8" s="72">
        <v>400</v>
      </c>
      <c r="P8" s="72">
        <v>1</v>
      </c>
      <c r="Q8" s="45">
        <f t="shared" si="3"/>
        <v>10400</v>
      </c>
      <c r="R8" s="71">
        <v>1</v>
      </c>
      <c r="S8" s="72">
        <f t="shared" si="5"/>
        <v>0</v>
      </c>
      <c r="T8" s="72">
        <v>1</v>
      </c>
      <c r="U8" s="82">
        <v>0</v>
      </c>
      <c r="V8" s="82">
        <f t="shared" si="4"/>
        <v>129260</v>
      </c>
    </row>
    <row r="9" spans="1:22" ht="15.75" hidden="1" x14ac:dyDescent="0.25">
      <c r="A9" s="40">
        <v>11</v>
      </c>
      <c r="B9" s="71">
        <v>1</v>
      </c>
      <c r="C9" s="72">
        <v>5112</v>
      </c>
      <c r="D9" s="72">
        <v>12</v>
      </c>
      <c r="E9" s="45">
        <f t="shared" si="0"/>
        <v>61344</v>
      </c>
      <c r="F9" s="71">
        <v>0</v>
      </c>
      <c r="G9" s="72">
        <v>0</v>
      </c>
      <c r="H9" s="72">
        <v>12</v>
      </c>
      <c r="I9" s="45">
        <f t="shared" si="1"/>
        <v>0</v>
      </c>
      <c r="J9" s="71">
        <v>1</v>
      </c>
      <c r="K9" s="72">
        <v>3000</v>
      </c>
      <c r="L9" s="72">
        <v>12</v>
      </c>
      <c r="M9" s="45">
        <f t="shared" si="2"/>
        <v>36000</v>
      </c>
      <c r="N9" s="71">
        <v>30</v>
      </c>
      <c r="O9" s="72">
        <v>550</v>
      </c>
      <c r="P9" s="72">
        <v>1</v>
      </c>
      <c r="Q9" s="45">
        <f t="shared" si="3"/>
        <v>16500</v>
      </c>
      <c r="R9" s="71">
        <v>1</v>
      </c>
      <c r="S9" s="72">
        <f t="shared" si="5"/>
        <v>14675</v>
      </c>
      <c r="T9" s="72">
        <v>1</v>
      </c>
      <c r="U9" s="82">
        <v>14675</v>
      </c>
      <c r="V9" s="82">
        <f t="shared" si="4"/>
        <v>128519</v>
      </c>
    </row>
    <row r="10" spans="1:22" ht="15.75" hidden="1" x14ac:dyDescent="0.25">
      <c r="A10" s="40">
        <v>13</v>
      </c>
      <c r="B10" s="71">
        <v>1</v>
      </c>
      <c r="C10" s="72">
        <v>4680</v>
      </c>
      <c r="D10" s="72">
        <v>12</v>
      </c>
      <c r="E10" s="45">
        <f t="shared" si="0"/>
        <v>56160</v>
      </c>
      <c r="F10" s="71">
        <v>0</v>
      </c>
      <c r="G10" s="72">
        <v>0</v>
      </c>
      <c r="H10" s="72">
        <v>12</v>
      </c>
      <c r="I10" s="45">
        <f t="shared" si="1"/>
        <v>0</v>
      </c>
      <c r="J10" s="71">
        <v>1</v>
      </c>
      <c r="K10" s="72">
        <v>3000</v>
      </c>
      <c r="L10" s="72">
        <v>12</v>
      </c>
      <c r="M10" s="45">
        <f t="shared" si="2"/>
        <v>36000</v>
      </c>
      <c r="N10" s="74">
        <v>22</v>
      </c>
      <c r="O10" s="72">
        <v>550</v>
      </c>
      <c r="P10" s="72">
        <v>1</v>
      </c>
      <c r="Q10" s="45">
        <f t="shared" si="3"/>
        <v>12100</v>
      </c>
      <c r="R10" s="71">
        <v>1</v>
      </c>
      <c r="S10" s="72">
        <f t="shared" si="5"/>
        <v>7337</v>
      </c>
      <c r="T10" s="72">
        <v>1</v>
      </c>
      <c r="U10" s="82">
        <v>7337</v>
      </c>
      <c r="V10" s="82">
        <f t="shared" si="4"/>
        <v>111597</v>
      </c>
    </row>
    <row r="11" spans="1:22" ht="15.75" hidden="1" x14ac:dyDescent="0.25">
      <c r="A11" s="40">
        <v>16</v>
      </c>
      <c r="B11" s="71">
        <v>1</v>
      </c>
      <c r="C11" s="72">
        <v>3019</v>
      </c>
      <c r="D11" s="72">
        <v>12</v>
      </c>
      <c r="E11" s="45">
        <f t="shared" si="0"/>
        <v>36228</v>
      </c>
      <c r="F11" s="71">
        <v>0</v>
      </c>
      <c r="G11" s="72">
        <v>0</v>
      </c>
      <c r="H11" s="72">
        <v>12</v>
      </c>
      <c r="I11" s="45">
        <f t="shared" si="1"/>
        <v>0</v>
      </c>
      <c r="J11" s="71">
        <v>1</v>
      </c>
      <c r="K11" s="72">
        <v>3000</v>
      </c>
      <c r="L11" s="72">
        <v>12</v>
      </c>
      <c r="M11" s="45">
        <f t="shared" si="2"/>
        <v>36000</v>
      </c>
      <c r="N11" s="71">
        <v>28</v>
      </c>
      <c r="O11" s="72">
        <v>600</v>
      </c>
      <c r="P11" s="72">
        <v>1</v>
      </c>
      <c r="Q11" s="45">
        <f t="shared" si="3"/>
        <v>16800</v>
      </c>
      <c r="R11" s="71">
        <v>1</v>
      </c>
      <c r="S11" s="72">
        <f t="shared" si="5"/>
        <v>440</v>
      </c>
      <c r="T11" s="72">
        <v>1</v>
      </c>
      <c r="U11" s="82">
        <v>440</v>
      </c>
      <c r="V11" s="82">
        <f t="shared" si="4"/>
        <v>89468</v>
      </c>
    </row>
    <row r="12" spans="1:22" ht="15.75" hidden="1" x14ac:dyDescent="0.25">
      <c r="A12" s="40">
        <v>18</v>
      </c>
      <c r="B12" s="71">
        <v>1</v>
      </c>
      <c r="C12" s="72">
        <v>5592</v>
      </c>
      <c r="D12" s="72">
        <v>12</v>
      </c>
      <c r="E12" s="45">
        <f t="shared" si="0"/>
        <v>67104</v>
      </c>
      <c r="F12" s="71">
        <v>1</v>
      </c>
      <c r="G12" s="72">
        <v>600</v>
      </c>
      <c r="H12" s="72">
        <v>12</v>
      </c>
      <c r="I12" s="45">
        <f t="shared" si="1"/>
        <v>7200</v>
      </c>
      <c r="J12" s="71">
        <v>0</v>
      </c>
      <c r="K12" s="72">
        <v>3000</v>
      </c>
      <c r="L12" s="72">
        <v>12</v>
      </c>
      <c r="M12" s="45">
        <f t="shared" si="2"/>
        <v>0</v>
      </c>
      <c r="N12" s="71">
        <v>25</v>
      </c>
      <c r="O12" s="72">
        <v>1600</v>
      </c>
      <c r="P12" s="72">
        <v>1</v>
      </c>
      <c r="Q12" s="45">
        <f t="shared" si="3"/>
        <v>40000</v>
      </c>
      <c r="R12" s="71">
        <v>1</v>
      </c>
      <c r="S12" s="72">
        <f t="shared" si="5"/>
        <v>21137</v>
      </c>
      <c r="T12" s="72">
        <v>1</v>
      </c>
      <c r="U12" s="82">
        <v>21137</v>
      </c>
      <c r="V12" s="82">
        <f t="shared" si="4"/>
        <v>135441</v>
      </c>
    </row>
    <row r="13" spans="1:22" ht="15.75" hidden="1" x14ac:dyDescent="0.25">
      <c r="A13" s="40">
        <v>20</v>
      </c>
      <c r="B13" s="71">
        <v>1</v>
      </c>
      <c r="C13" s="72">
        <v>3100</v>
      </c>
      <c r="D13" s="72">
        <v>12</v>
      </c>
      <c r="E13" s="45">
        <f t="shared" si="0"/>
        <v>37200</v>
      </c>
      <c r="F13" s="71">
        <v>1</v>
      </c>
      <c r="G13" s="72">
        <v>300</v>
      </c>
      <c r="H13" s="72">
        <v>12</v>
      </c>
      <c r="I13" s="45">
        <f t="shared" si="1"/>
        <v>3600</v>
      </c>
      <c r="J13" s="71">
        <v>1</v>
      </c>
      <c r="K13" s="72">
        <v>3000</v>
      </c>
      <c r="L13" s="72">
        <v>12</v>
      </c>
      <c r="M13" s="45">
        <f t="shared" si="2"/>
        <v>36000</v>
      </c>
      <c r="N13" s="71">
        <v>50</v>
      </c>
      <c r="O13" s="72">
        <v>500</v>
      </c>
      <c r="P13" s="72">
        <v>1</v>
      </c>
      <c r="Q13" s="45">
        <f t="shared" si="3"/>
        <v>25000</v>
      </c>
      <c r="R13" s="71">
        <v>1</v>
      </c>
      <c r="S13" s="72">
        <f t="shared" si="5"/>
        <v>17120</v>
      </c>
      <c r="T13" s="72">
        <v>1</v>
      </c>
      <c r="U13" s="82">
        <v>17120</v>
      </c>
      <c r="V13" s="82">
        <f t="shared" si="4"/>
        <v>118920</v>
      </c>
    </row>
    <row r="14" spans="1:22" ht="15.75" hidden="1" x14ac:dyDescent="0.25">
      <c r="A14" s="40">
        <v>21</v>
      </c>
      <c r="B14" s="71">
        <v>1</v>
      </c>
      <c r="C14" s="72">
        <v>5268</v>
      </c>
      <c r="D14" s="72">
        <v>12</v>
      </c>
      <c r="E14" s="45">
        <f t="shared" si="0"/>
        <v>63216</v>
      </c>
      <c r="F14" s="71">
        <v>1</v>
      </c>
      <c r="G14" s="72">
        <v>0</v>
      </c>
      <c r="H14" s="72">
        <v>12</v>
      </c>
      <c r="I14" s="45">
        <f t="shared" si="1"/>
        <v>0</v>
      </c>
      <c r="J14" s="71">
        <v>1</v>
      </c>
      <c r="K14" s="72">
        <v>3000</v>
      </c>
      <c r="L14" s="72">
        <v>12</v>
      </c>
      <c r="M14" s="45">
        <f t="shared" si="2"/>
        <v>36000</v>
      </c>
      <c r="N14" s="71">
        <v>37</v>
      </c>
      <c r="O14" s="72">
        <v>550</v>
      </c>
      <c r="P14" s="72">
        <v>1</v>
      </c>
      <c r="Q14" s="45">
        <f t="shared" si="3"/>
        <v>20350</v>
      </c>
      <c r="R14" s="71">
        <v>1</v>
      </c>
      <c r="S14" s="72">
        <f t="shared" si="5"/>
        <v>0</v>
      </c>
      <c r="T14" s="72">
        <v>1</v>
      </c>
      <c r="U14" s="82">
        <v>0</v>
      </c>
      <c r="V14" s="82">
        <f t="shared" si="4"/>
        <v>119566</v>
      </c>
    </row>
    <row r="15" spans="1:22" ht="15.75" hidden="1" x14ac:dyDescent="0.25">
      <c r="A15" s="40">
        <v>22</v>
      </c>
      <c r="B15" s="71">
        <v>1</v>
      </c>
      <c r="C15" s="72">
        <v>5265</v>
      </c>
      <c r="D15" s="72">
        <v>12</v>
      </c>
      <c r="E15" s="45">
        <f t="shared" si="0"/>
        <v>63180</v>
      </c>
      <c r="F15" s="71">
        <v>0</v>
      </c>
      <c r="G15" s="72">
        <v>0</v>
      </c>
      <c r="H15" s="72">
        <v>12</v>
      </c>
      <c r="I15" s="45">
        <f t="shared" si="1"/>
        <v>0</v>
      </c>
      <c r="J15" s="71">
        <v>1</v>
      </c>
      <c r="K15" s="72">
        <v>3000</v>
      </c>
      <c r="L15" s="72">
        <v>12</v>
      </c>
      <c r="M15" s="45">
        <f t="shared" si="2"/>
        <v>36000</v>
      </c>
      <c r="N15" s="71">
        <v>30</v>
      </c>
      <c r="O15" s="72">
        <v>654.71</v>
      </c>
      <c r="P15" s="72">
        <v>1</v>
      </c>
      <c r="Q15" s="45">
        <f t="shared" si="3"/>
        <v>19641</v>
      </c>
      <c r="R15" s="71">
        <v>1</v>
      </c>
      <c r="S15" s="72">
        <f t="shared" si="5"/>
        <v>5870</v>
      </c>
      <c r="T15" s="72">
        <v>1</v>
      </c>
      <c r="U15" s="82">
        <v>5870</v>
      </c>
      <c r="V15" s="82">
        <f t="shared" si="4"/>
        <v>124691</v>
      </c>
    </row>
    <row r="16" spans="1:22" ht="15.75" hidden="1" x14ac:dyDescent="0.25">
      <c r="A16" s="40">
        <v>23</v>
      </c>
      <c r="B16" s="71">
        <v>1</v>
      </c>
      <c r="C16" s="72">
        <v>1800</v>
      </c>
      <c r="D16" s="72">
        <v>12</v>
      </c>
      <c r="E16" s="45">
        <f t="shared" si="0"/>
        <v>21600</v>
      </c>
      <c r="F16" s="71">
        <v>1</v>
      </c>
      <c r="G16" s="72">
        <v>400</v>
      </c>
      <c r="H16" s="72">
        <v>12</v>
      </c>
      <c r="I16" s="45">
        <f t="shared" si="1"/>
        <v>4800</v>
      </c>
      <c r="J16" s="71">
        <v>1</v>
      </c>
      <c r="K16" s="72">
        <v>3000</v>
      </c>
      <c r="L16" s="72">
        <v>12</v>
      </c>
      <c r="M16" s="45">
        <f t="shared" si="2"/>
        <v>36000</v>
      </c>
      <c r="N16" s="71">
        <v>44</v>
      </c>
      <c r="O16" s="72">
        <v>550</v>
      </c>
      <c r="P16" s="72">
        <v>1</v>
      </c>
      <c r="Q16" s="45">
        <f t="shared" si="3"/>
        <v>24200</v>
      </c>
      <c r="R16" s="71">
        <v>1</v>
      </c>
      <c r="S16" s="72">
        <f t="shared" si="5"/>
        <v>16690</v>
      </c>
      <c r="T16" s="72">
        <v>1</v>
      </c>
      <c r="U16" s="82">
        <v>16690</v>
      </c>
      <c r="V16" s="82">
        <f t="shared" si="4"/>
        <v>103290</v>
      </c>
    </row>
    <row r="17" spans="1:22" ht="15.75" hidden="1" x14ac:dyDescent="0.25">
      <c r="A17" s="40">
        <v>26</v>
      </c>
      <c r="B17" s="71">
        <v>1</v>
      </c>
      <c r="C17" s="72">
        <v>3900</v>
      </c>
      <c r="D17" s="72">
        <v>12</v>
      </c>
      <c r="E17" s="45">
        <f t="shared" si="0"/>
        <v>46800</v>
      </c>
      <c r="F17" s="71">
        <v>1</v>
      </c>
      <c r="G17" s="72">
        <v>550</v>
      </c>
      <c r="H17" s="72">
        <v>12</v>
      </c>
      <c r="I17" s="45">
        <f t="shared" si="1"/>
        <v>6600</v>
      </c>
      <c r="J17" s="71">
        <v>1</v>
      </c>
      <c r="K17" s="72">
        <v>3000</v>
      </c>
      <c r="L17" s="72">
        <v>12</v>
      </c>
      <c r="M17" s="45">
        <f t="shared" si="2"/>
        <v>36000</v>
      </c>
      <c r="N17" s="71">
        <v>31</v>
      </c>
      <c r="O17" s="72">
        <v>800</v>
      </c>
      <c r="P17" s="72">
        <v>1</v>
      </c>
      <c r="Q17" s="45">
        <f t="shared" si="3"/>
        <v>24800</v>
      </c>
      <c r="R17" s="71">
        <v>1</v>
      </c>
      <c r="S17" s="72">
        <f t="shared" si="5"/>
        <v>22305</v>
      </c>
      <c r="T17" s="72">
        <v>1</v>
      </c>
      <c r="U17" s="82">
        <v>22305</v>
      </c>
      <c r="V17" s="82">
        <f t="shared" si="4"/>
        <v>136505</v>
      </c>
    </row>
    <row r="18" spans="1:22" ht="15.75" hidden="1" x14ac:dyDescent="0.25">
      <c r="A18" s="40">
        <v>27</v>
      </c>
      <c r="B18" s="71">
        <v>2</v>
      </c>
      <c r="C18" s="72">
        <v>1900</v>
      </c>
      <c r="D18" s="72">
        <v>12</v>
      </c>
      <c r="E18" s="45">
        <f t="shared" si="0"/>
        <v>45600</v>
      </c>
      <c r="F18" s="71">
        <v>2</v>
      </c>
      <c r="G18" s="72">
        <v>300</v>
      </c>
      <c r="H18" s="72">
        <v>12</v>
      </c>
      <c r="I18" s="45">
        <f t="shared" si="1"/>
        <v>7200</v>
      </c>
      <c r="J18" s="71">
        <v>2</v>
      </c>
      <c r="K18" s="72">
        <v>3000</v>
      </c>
      <c r="L18" s="72">
        <v>12</v>
      </c>
      <c r="M18" s="45">
        <f t="shared" si="2"/>
        <v>72000</v>
      </c>
      <c r="N18" s="71">
        <v>50</v>
      </c>
      <c r="O18" s="73">
        <v>500</v>
      </c>
      <c r="P18" s="72">
        <v>1</v>
      </c>
      <c r="Q18" s="45">
        <f t="shared" si="3"/>
        <v>25000</v>
      </c>
      <c r="R18" s="71">
        <v>1</v>
      </c>
      <c r="S18" s="72">
        <f t="shared" si="5"/>
        <v>52144</v>
      </c>
      <c r="T18" s="72">
        <v>1</v>
      </c>
      <c r="U18" s="82">
        <v>52144</v>
      </c>
      <c r="V18" s="82">
        <f t="shared" si="4"/>
        <v>201944</v>
      </c>
    </row>
    <row r="19" spans="1:22" ht="15.75" hidden="1" x14ac:dyDescent="0.25">
      <c r="A19" s="40">
        <v>28</v>
      </c>
      <c r="B19" s="71">
        <v>1</v>
      </c>
      <c r="C19" s="72">
        <v>3000</v>
      </c>
      <c r="D19" s="72">
        <v>12</v>
      </c>
      <c r="E19" s="45">
        <f t="shared" si="0"/>
        <v>36000</v>
      </c>
      <c r="F19" s="71">
        <v>1</v>
      </c>
      <c r="G19" s="72">
        <v>600</v>
      </c>
      <c r="H19" s="72">
        <v>12</v>
      </c>
      <c r="I19" s="45">
        <f t="shared" si="1"/>
        <v>7200</v>
      </c>
      <c r="J19" s="71">
        <v>1</v>
      </c>
      <c r="K19" s="72">
        <v>3000</v>
      </c>
      <c r="L19" s="72">
        <v>12</v>
      </c>
      <c r="M19" s="45">
        <f t="shared" si="2"/>
        <v>36000</v>
      </c>
      <c r="N19" s="71">
        <v>25</v>
      </c>
      <c r="O19" s="72">
        <v>500</v>
      </c>
      <c r="P19" s="72">
        <v>1</v>
      </c>
      <c r="Q19" s="45">
        <f t="shared" si="3"/>
        <v>12500</v>
      </c>
      <c r="R19" s="71">
        <v>1</v>
      </c>
      <c r="S19" s="72">
        <f t="shared" si="5"/>
        <v>4989</v>
      </c>
      <c r="T19" s="72">
        <v>1</v>
      </c>
      <c r="U19" s="82">
        <v>4989</v>
      </c>
      <c r="V19" s="82">
        <f t="shared" si="4"/>
        <v>96689</v>
      </c>
    </row>
    <row r="20" spans="1:22" ht="15.75" hidden="1" x14ac:dyDescent="0.25">
      <c r="A20" s="40">
        <v>31</v>
      </c>
      <c r="B20" s="71">
        <v>1</v>
      </c>
      <c r="C20" s="72">
        <v>5416</v>
      </c>
      <c r="D20" s="72">
        <v>12</v>
      </c>
      <c r="E20" s="45">
        <f t="shared" si="0"/>
        <v>64992</v>
      </c>
      <c r="F20" s="71">
        <v>1</v>
      </c>
      <c r="G20" s="72">
        <v>2400</v>
      </c>
      <c r="H20" s="72">
        <v>12</v>
      </c>
      <c r="I20" s="45">
        <f t="shared" si="1"/>
        <v>28800</v>
      </c>
      <c r="J20" s="71">
        <v>1</v>
      </c>
      <c r="K20" s="72">
        <v>3000</v>
      </c>
      <c r="L20" s="72">
        <v>12</v>
      </c>
      <c r="M20" s="45">
        <f t="shared" si="2"/>
        <v>36000</v>
      </c>
      <c r="N20" s="71">
        <v>46</v>
      </c>
      <c r="O20" s="72">
        <v>550</v>
      </c>
      <c r="P20" s="72">
        <v>1</v>
      </c>
      <c r="Q20" s="45">
        <f t="shared" si="3"/>
        <v>25300</v>
      </c>
      <c r="R20" s="71">
        <v>1</v>
      </c>
      <c r="S20" s="72">
        <f t="shared" si="5"/>
        <v>29838</v>
      </c>
      <c r="T20" s="72">
        <v>1</v>
      </c>
      <c r="U20" s="82">
        <v>29838</v>
      </c>
      <c r="V20" s="82">
        <f t="shared" si="4"/>
        <v>184930</v>
      </c>
    </row>
    <row r="21" spans="1:22" ht="15.75" hidden="1" x14ac:dyDescent="0.25">
      <c r="A21" s="40">
        <v>33</v>
      </c>
      <c r="B21" s="71">
        <v>1</v>
      </c>
      <c r="C21" s="72">
        <v>2775</v>
      </c>
      <c r="D21" s="72">
        <v>12</v>
      </c>
      <c r="E21" s="45">
        <f t="shared" si="0"/>
        <v>33300</v>
      </c>
      <c r="F21" s="71">
        <v>1</v>
      </c>
      <c r="G21" s="72">
        <v>600</v>
      </c>
      <c r="H21" s="72">
        <v>12</v>
      </c>
      <c r="I21" s="45">
        <f t="shared" si="1"/>
        <v>7200</v>
      </c>
      <c r="J21" s="71">
        <v>1</v>
      </c>
      <c r="K21" s="72">
        <v>3000</v>
      </c>
      <c r="L21" s="72">
        <v>12</v>
      </c>
      <c r="M21" s="45">
        <f t="shared" si="2"/>
        <v>36000</v>
      </c>
      <c r="N21" s="71">
        <v>30</v>
      </c>
      <c r="O21" s="72">
        <v>650</v>
      </c>
      <c r="P21" s="72">
        <v>1</v>
      </c>
      <c r="Q21" s="45">
        <f t="shared" si="3"/>
        <v>19500</v>
      </c>
      <c r="R21" s="71">
        <v>1</v>
      </c>
      <c r="S21" s="72">
        <f t="shared" si="5"/>
        <v>4892</v>
      </c>
      <c r="T21" s="72">
        <v>1</v>
      </c>
      <c r="U21" s="82">
        <v>4892</v>
      </c>
      <c r="V21" s="82">
        <f t="shared" si="4"/>
        <v>100892</v>
      </c>
    </row>
    <row r="22" spans="1:22" ht="15.75" hidden="1" x14ac:dyDescent="0.25">
      <c r="A22" s="40">
        <v>34</v>
      </c>
      <c r="B22" s="71">
        <v>1</v>
      </c>
      <c r="C22" s="72">
        <v>2775</v>
      </c>
      <c r="D22" s="72">
        <v>12</v>
      </c>
      <c r="E22" s="45">
        <f t="shared" si="0"/>
        <v>33300</v>
      </c>
      <c r="F22" s="71">
        <v>1</v>
      </c>
      <c r="G22" s="72">
        <v>500</v>
      </c>
      <c r="H22" s="72">
        <v>12</v>
      </c>
      <c r="I22" s="45">
        <f t="shared" si="1"/>
        <v>6000</v>
      </c>
      <c r="J22" s="71">
        <v>1</v>
      </c>
      <c r="K22" s="72">
        <v>3000</v>
      </c>
      <c r="L22" s="72">
        <v>12</v>
      </c>
      <c r="M22" s="45">
        <f t="shared" si="2"/>
        <v>36000</v>
      </c>
      <c r="N22" s="71">
        <v>24</v>
      </c>
      <c r="O22" s="72">
        <v>550</v>
      </c>
      <c r="P22" s="72">
        <v>1</v>
      </c>
      <c r="Q22" s="45">
        <f t="shared" si="3"/>
        <v>13200</v>
      </c>
      <c r="R22" s="71">
        <v>1</v>
      </c>
      <c r="S22" s="72">
        <f t="shared" si="5"/>
        <v>60166</v>
      </c>
      <c r="T22" s="72">
        <v>1</v>
      </c>
      <c r="U22" s="82">
        <v>60166</v>
      </c>
      <c r="V22" s="82">
        <f t="shared" si="4"/>
        <v>148666</v>
      </c>
    </row>
    <row r="23" spans="1:22" ht="15.75" hidden="1" x14ac:dyDescent="0.25">
      <c r="A23" s="40">
        <v>36</v>
      </c>
      <c r="B23" s="71">
        <v>1</v>
      </c>
      <c r="C23" s="72">
        <v>5000</v>
      </c>
      <c r="D23" s="72">
        <v>12</v>
      </c>
      <c r="E23" s="45">
        <f t="shared" si="0"/>
        <v>60000</v>
      </c>
      <c r="F23" s="71">
        <v>1</v>
      </c>
      <c r="G23" s="72">
        <v>5000</v>
      </c>
      <c r="H23" s="72">
        <v>12</v>
      </c>
      <c r="I23" s="45">
        <f t="shared" si="1"/>
        <v>60000</v>
      </c>
      <c r="J23" s="71">
        <v>1</v>
      </c>
      <c r="K23" s="72">
        <v>3000</v>
      </c>
      <c r="L23" s="72">
        <v>12</v>
      </c>
      <c r="M23" s="45">
        <f t="shared" si="2"/>
        <v>36000</v>
      </c>
      <c r="N23" s="71">
        <v>40</v>
      </c>
      <c r="O23" s="72">
        <v>650</v>
      </c>
      <c r="P23" s="72">
        <v>1</v>
      </c>
      <c r="Q23" s="45">
        <f t="shared" si="3"/>
        <v>26000</v>
      </c>
      <c r="R23" s="71">
        <v>1</v>
      </c>
      <c r="S23" s="72">
        <f t="shared" si="5"/>
        <v>11251</v>
      </c>
      <c r="T23" s="72">
        <v>1</v>
      </c>
      <c r="U23" s="82">
        <v>11251</v>
      </c>
      <c r="V23" s="82">
        <f t="shared" si="4"/>
        <v>193251</v>
      </c>
    </row>
    <row r="24" spans="1:22" ht="15.75" hidden="1" x14ac:dyDescent="0.25">
      <c r="A24" s="40">
        <v>37</v>
      </c>
      <c r="B24" s="71">
        <v>1</v>
      </c>
      <c r="C24" s="72">
        <v>2775</v>
      </c>
      <c r="D24" s="72">
        <v>12</v>
      </c>
      <c r="E24" s="45">
        <f t="shared" si="0"/>
        <v>33300</v>
      </c>
      <c r="F24" s="71">
        <v>1</v>
      </c>
      <c r="G24" s="72">
        <v>600</v>
      </c>
      <c r="H24" s="72">
        <v>12</v>
      </c>
      <c r="I24" s="45">
        <f t="shared" si="1"/>
        <v>7200</v>
      </c>
      <c r="J24" s="71">
        <v>1</v>
      </c>
      <c r="K24" s="72">
        <v>3000</v>
      </c>
      <c r="L24" s="72">
        <v>12</v>
      </c>
      <c r="M24" s="45">
        <f t="shared" si="2"/>
        <v>36000</v>
      </c>
      <c r="N24" s="71">
        <v>28</v>
      </c>
      <c r="O24" s="72">
        <v>500</v>
      </c>
      <c r="P24" s="72">
        <v>1</v>
      </c>
      <c r="Q24" s="45">
        <f t="shared" si="3"/>
        <v>14000</v>
      </c>
      <c r="R24" s="71">
        <v>1</v>
      </c>
      <c r="S24" s="72">
        <f t="shared" si="5"/>
        <v>0</v>
      </c>
      <c r="T24" s="72">
        <v>1</v>
      </c>
      <c r="U24" s="82">
        <v>0</v>
      </c>
      <c r="V24" s="82">
        <f t="shared" si="4"/>
        <v>90500</v>
      </c>
    </row>
    <row r="25" spans="1:22" ht="15.75" hidden="1" x14ac:dyDescent="0.25">
      <c r="A25" s="40">
        <v>38</v>
      </c>
      <c r="B25" s="71">
        <v>1</v>
      </c>
      <c r="C25" s="72">
        <v>3500</v>
      </c>
      <c r="D25" s="72">
        <v>12</v>
      </c>
      <c r="E25" s="45">
        <f t="shared" si="0"/>
        <v>42000</v>
      </c>
      <c r="F25" s="71">
        <v>1</v>
      </c>
      <c r="G25" s="72">
        <v>600</v>
      </c>
      <c r="H25" s="72">
        <v>12</v>
      </c>
      <c r="I25" s="45">
        <f t="shared" si="1"/>
        <v>7200</v>
      </c>
      <c r="J25" s="71">
        <v>1</v>
      </c>
      <c r="K25" s="72">
        <v>3000</v>
      </c>
      <c r="L25" s="72">
        <v>12</v>
      </c>
      <c r="M25" s="45">
        <f t="shared" si="2"/>
        <v>36000</v>
      </c>
      <c r="N25" s="74">
        <v>30</v>
      </c>
      <c r="O25" s="72">
        <v>600</v>
      </c>
      <c r="P25" s="72">
        <v>1</v>
      </c>
      <c r="Q25" s="45">
        <f t="shared" si="3"/>
        <v>18000</v>
      </c>
      <c r="R25" s="71">
        <v>1</v>
      </c>
      <c r="S25" s="72">
        <f t="shared" si="5"/>
        <v>7631</v>
      </c>
      <c r="T25" s="72">
        <v>1</v>
      </c>
      <c r="U25" s="82">
        <v>7631</v>
      </c>
      <c r="V25" s="82">
        <f t="shared" si="4"/>
        <v>110831</v>
      </c>
    </row>
    <row r="26" spans="1:22" ht="15.75" hidden="1" x14ac:dyDescent="0.25">
      <c r="A26" s="40">
        <v>41</v>
      </c>
      <c r="B26" s="71">
        <v>1</v>
      </c>
      <c r="C26" s="72">
        <v>2000</v>
      </c>
      <c r="D26" s="72">
        <v>12</v>
      </c>
      <c r="E26" s="45">
        <f t="shared" si="0"/>
        <v>24000</v>
      </c>
      <c r="F26" s="71">
        <v>0</v>
      </c>
      <c r="G26" s="72">
        <v>0</v>
      </c>
      <c r="H26" s="72">
        <v>12</v>
      </c>
      <c r="I26" s="45">
        <f t="shared" si="1"/>
        <v>0</v>
      </c>
      <c r="J26" s="71">
        <v>1</v>
      </c>
      <c r="K26" s="72">
        <v>3000</v>
      </c>
      <c r="L26" s="72">
        <v>12</v>
      </c>
      <c r="M26" s="45">
        <f t="shared" si="2"/>
        <v>36000</v>
      </c>
      <c r="N26" s="71">
        <v>40</v>
      </c>
      <c r="O26" s="72">
        <v>550</v>
      </c>
      <c r="P26" s="72">
        <v>1</v>
      </c>
      <c r="Q26" s="45">
        <f t="shared" si="3"/>
        <v>22000</v>
      </c>
      <c r="R26" s="71">
        <v>1</v>
      </c>
      <c r="S26" s="72">
        <f t="shared" si="5"/>
        <v>0</v>
      </c>
      <c r="T26" s="72">
        <v>1</v>
      </c>
      <c r="U26" s="82">
        <v>0</v>
      </c>
      <c r="V26" s="82">
        <f t="shared" si="4"/>
        <v>82000</v>
      </c>
    </row>
    <row r="27" spans="1:22" ht="15.75" hidden="1" x14ac:dyDescent="0.25">
      <c r="A27" s="40">
        <v>42</v>
      </c>
      <c r="B27" s="71">
        <v>1</v>
      </c>
      <c r="C27" s="72">
        <v>6577</v>
      </c>
      <c r="D27" s="72">
        <v>12</v>
      </c>
      <c r="E27" s="45">
        <f t="shared" si="0"/>
        <v>78924</v>
      </c>
      <c r="F27" s="71">
        <v>0</v>
      </c>
      <c r="G27" s="72">
        <v>0</v>
      </c>
      <c r="H27" s="72">
        <v>12</v>
      </c>
      <c r="I27" s="45">
        <f t="shared" si="1"/>
        <v>0</v>
      </c>
      <c r="J27" s="71">
        <v>1</v>
      </c>
      <c r="K27" s="72">
        <v>3000</v>
      </c>
      <c r="L27" s="72">
        <v>12</v>
      </c>
      <c r="M27" s="45">
        <f t="shared" si="2"/>
        <v>36000</v>
      </c>
      <c r="N27" s="71">
        <v>45</v>
      </c>
      <c r="O27" s="72">
        <v>600</v>
      </c>
      <c r="P27" s="72">
        <v>1</v>
      </c>
      <c r="Q27" s="45">
        <f t="shared" si="3"/>
        <v>27000</v>
      </c>
      <c r="R27" s="71">
        <v>1</v>
      </c>
      <c r="S27" s="72">
        <f t="shared" si="5"/>
        <v>3424</v>
      </c>
      <c r="T27" s="72">
        <v>1</v>
      </c>
      <c r="U27" s="82">
        <v>3424</v>
      </c>
      <c r="V27" s="82">
        <f t="shared" si="4"/>
        <v>145348</v>
      </c>
    </row>
    <row r="28" spans="1:22" ht="15.75" hidden="1" x14ac:dyDescent="0.25">
      <c r="A28" s="40">
        <v>43</v>
      </c>
      <c r="B28" s="71">
        <v>1</v>
      </c>
      <c r="C28" s="72">
        <v>2775</v>
      </c>
      <c r="D28" s="72">
        <v>12</v>
      </c>
      <c r="E28" s="45">
        <f t="shared" si="0"/>
        <v>33300</v>
      </c>
      <c r="F28" s="71">
        <v>1</v>
      </c>
      <c r="G28" s="72">
        <v>600</v>
      </c>
      <c r="H28" s="72">
        <v>12</v>
      </c>
      <c r="I28" s="45">
        <f t="shared" si="1"/>
        <v>7200</v>
      </c>
      <c r="J28" s="71">
        <v>1</v>
      </c>
      <c r="K28" s="72">
        <v>3000</v>
      </c>
      <c r="L28" s="72">
        <v>12</v>
      </c>
      <c r="M28" s="45">
        <f t="shared" si="2"/>
        <v>36000</v>
      </c>
      <c r="N28" s="71">
        <v>33</v>
      </c>
      <c r="O28" s="72">
        <v>550</v>
      </c>
      <c r="P28" s="72">
        <v>1</v>
      </c>
      <c r="Q28" s="45">
        <f t="shared" si="3"/>
        <v>18150</v>
      </c>
      <c r="R28" s="71">
        <v>1</v>
      </c>
      <c r="S28" s="72">
        <f t="shared" si="5"/>
        <v>9783</v>
      </c>
      <c r="T28" s="72">
        <v>1</v>
      </c>
      <c r="U28" s="82">
        <v>9783</v>
      </c>
      <c r="V28" s="82">
        <f t="shared" si="4"/>
        <v>104433</v>
      </c>
    </row>
    <row r="29" spans="1:22" ht="15.75" hidden="1" x14ac:dyDescent="0.25">
      <c r="A29" s="40">
        <v>44</v>
      </c>
      <c r="B29" s="71">
        <v>1</v>
      </c>
      <c r="C29" s="72">
        <v>2000</v>
      </c>
      <c r="D29" s="72">
        <v>12</v>
      </c>
      <c r="E29" s="45">
        <f t="shared" si="0"/>
        <v>24000</v>
      </c>
      <c r="F29" s="71">
        <v>1</v>
      </c>
      <c r="G29" s="72">
        <v>600</v>
      </c>
      <c r="H29" s="72">
        <v>12</v>
      </c>
      <c r="I29" s="45">
        <f t="shared" si="1"/>
        <v>7200</v>
      </c>
      <c r="J29" s="71">
        <v>1</v>
      </c>
      <c r="K29" s="72">
        <v>3000</v>
      </c>
      <c r="L29" s="72">
        <v>12</v>
      </c>
      <c r="M29" s="45">
        <f t="shared" si="2"/>
        <v>36000</v>
      </c>
      <c r="N29" s="71">
        <v>60</v>
      </c>
      <c r="O29" s="72">
        <v>600</v>
      </c>
      <c r="P29" s="72">
        <v>1</v>
      </c>
      <c r="Q29" s="45">
        <f t="shared" si="3"/>
        <v>36000</v>
      </c>
      <c r="R29" s="71">
        <v>1</v>
      </c>
      <c r="S29" s="72">
        <f t="shared" si="5"/>
        <v>2446</v>
      </c>
      <c r="T29" s="72">
        <v>1</v>
      </c>
      <c r="U29" s="82">
        <v>2446</v>
      </c>
      <c r="V29" s="82">
        <f t="shared" si="4"/>
        <v>105646</v>
      </c>
    </row>
    <row r="30" spans="1:22" ht="15.75" hidden="1" x14ac:dyDescent="0.25">
      <c r="A30" s="40">
        <v>45</v>
      </c>
      <c r="B30" s="71">
        <v>1</v>
      </c>
      <c r="C30" s="72">
        <v>6095</v>
      </c>
      <c r="D30" s="72">
        <v>12</v>
      </c>
      <c r="E30" s="45">
        <f t="shared" si="0"/>
        <v>73140</v>
      </c>
      <c r="F30" s="71">
        <v>0</v>
      </c>
      <c r="G30" s="72">
        <v>0</v>
      </c>
      <c r="H30" s="72">
        <v>12</v>
      </c>
      <c r="I30" s="45">
        <f t="shared" si="1"/>
        <v>0</v>
      </c>
      <c r="J30" s="71">
        <v>1</v>
      </c>
      <c r="K30" s="72">
        <v>3000</v>
      </c>
      <c r="L30" s="72">
        <v>12</v>
      </c>
      <c r="M30" s="45">
        <f t="shared" si="2"/>
        <v>36000</v>
      </c>
      <c r="N30" s="71">
        <v>25</v>
      </c>
      <c r="O30" s="73">
        <v>600</v>
      </c>
      <c r="P30" s="72">
        <v>1</v>
      </c>
      <c r="Q30" s="45">
        <f t="shared" si="3"/>
        <v>15000</v>
      </c>
      <c r="R30" s="71">
        <v>1</v>
      </c>
      <c r="S30" s="72">
        <f t="shared" si="5"/>
        <v>22012</v>
      </c>
      <c r="T30" s="72">
        <v>1</v>
      </c>
      <c r="U30" s="82">
        <v>22012</v>
      </c>
      <c r="V30" s="82">
        <f t="shared" si="4"/>
        <v>146152</v>
      </c>
    </row>
    <row r="31" spans="1:22" ht="15.75" hidden="1" x14ac:dyDescent="0.25">
      <c r="A31" s="40">
        <v>49</v>
      </c>
      <c r="B31" s="71">
        <v>2</v>
      </c>
      <c r="C31" s="72">
        <v>4435.5</v>
      </c>
      <c r="D31" s="72">
        <v>12</v>
      </c>
      <c r="E31" s="45">
        <f t="shared" si="0"/>
        <v>106452</v>
      </c>
      <c r="F31" s="71">
        <v>2</v>
      </c>
      <c r="G31" s="73">
        <v>1014.2</v>
      </c>
      <c r="H31" s="72">
        <v>12</v>
      </c>
      <c r="I31" s="45">
        <f t="shared" si="1"/>
        <v>24341</v>
      </c>
      <c r="J31" s="71">
        <v>2</v>
      </c>
      <c r="K31" s="73">
        <v>3000</v>
      </c>
      <c r="L31" s="72">
        <v>12</v>
      </c>
      <c r="M31" s="45">
        <f t="shared" si="2"/>
        <v>72000</v>
      </c>
      <c r="N31" s="71">
        <v>20</v>
      </c>
      <c r="O31" s="72">
        <v>620</v>
      </c>
      <c r="P31" s="72">
        <v>1</v>
      </c>
      <c r="Q31" s="45">
        <f t="shared" si="3"/>
        <v>12400</v>
      </c>
      <c r="R31" s="71">
        <v>1</v>
      </c>
      <c r="S31" s="72">
        <f t="shared" si="5"/>
        <v>17120</v>
      </c>
      <c r="T31" s="72">
        <v>1</v>
      </c>
      <c r="U31" s="82">
        <v>17120</v>
      </c>
      <c r="V31" s="82">
        <f t="shared" si="4"/>
        <v>232313</v>
      </c>
    </row>
    <row r="32" spans="1:22" ht="15.75" hidden="1" x14ac:dyDescent="0.25">
      <c r="A32" s="40">
        <v>50</v>
      </c>
      <c r="B32" s="71">
        <v>1</v>
      </c>
      <c r="C32" s="72">
        <v>2000</v>
      </c>
      <c r="D32" s="72">
        <v>12</v>
      </c>
      <c r="E32" s="45">
        <f t="shared" si="0"/>
        <v>24000</v>
      </c>
      <c r="F32" s="71">
        <v>1</v>
      </c>
      <c r="G32" s="72">
        <v>400</v>
      </c>
      <c r="H32" s="72">
        <v>12</v>
      </c>
      <c r="I32" s="45">
        <f t="shared" si="1"/>
        <v>4800</v>
      </c>
      <c r="J32" s="71">
        <v>1</v>
      </c>
      <c r="K32" s="72">
        <v>3000</v>
      </c>
      <c r="L32" s="72">
        <v>12</v>
      </c>
      <c r="M32" s="45">
        <f t="shared" si="2"/>
        <v>36000</v>
      </c>
      <c r="N32" s="71">
        <v>26</v>
      </c>
      <c r="O32" s="72">
        <v>550</v>
      </c>
      <c r="P32" s="72">
        <v>1</v>
      </c>
      <c r="Q32" s="45">
        <f t="shared" si="3"/>
        <v>14300</v>
      </c>
      <c r="R32" s="71">
        <v>1</v>
      </c>
      <c r="S32" s="72">
        <f t="shared" si="5"/>
        <v>4892</v>
      </c>
      <c r="T32" s="72">
        <v>1</v>
      </c>
      <c r="U32" s="82">
        <v>4892</v>
      </c>
      <c r="V32" s="82">
        <f t="shared" si="4"/>
        <v>83992</v>
      </c>
    </row>
    <row r="33" spans="1:22" ht="15.75" hidden="1" x14ac:dyDescent="0.25">
      <c r="A33" s="40">
        <v>53</v>
      </c>
      <c r="B33" s="71">
        <v>1</v>
      </c>
      <c r="C33" s="72">
        <v>2000</v>
      </c>
      <c r="D33" s="72">
        <v>12</v>
      </c>
      <c r="E33" s="45">
        <f t="shared" si="0"/>
        <v>24000</v>
      </c>
      <c r="F33" s="71">
        <v>0</v>
      </c>
      <c r="G33" s="72">
        <v>0</v>
      </c>
      <c r="H33" s="72">
        <v>12</v>
      </c>
      <c r="I33" s="45">
        <f t="shared" si="1"/>
        <v>0</v>
      </c>
      <c r="J33" s="71">
        <v>1</v>
      </c>
      <c r="K33" s="72">
        <v>3000</v>
      </c>
      <c r="L33" s="72">
        <v>12</v>
      </c>
      <c r="M33" s="45">
        <f t="shared" si="2"/>
        <v>36000</v>
      </c>
      <c r="N33" s="71">
        <v>40</v>
      </c>
      <c r="O33" s="72">
        <v>600</v>
      </c>
      <c r="P33" s="72">
        <v>1</v>
      </c>
      <c r="Q33" s="45">
        <f t="shared" si="3"/>
        <v>24000</v>
      </c>
      <c r="R33" s="71">
        <v>1</v>
      </c>
      <c r="S33" s="72">
        <f t="shared" si="5"/>
        <v>14675</v>
      </c>
      <c r="T33" s="72">
        <v>1</v>
      </c>
      <c r="U33" s="82">
        <v>14675</v>
      </c>
      <c r="V33" s="82">
        <f t="shared" si="4"/>
        <v>98675</v>
      </c>
    </row>
    <row r="34" spans="1:22" ht="15.75" hidden="1" x14ac:dyDescent="0.25">
      <c r="A34" s="40">
        <v>56</v>
      </c>
      <c r="B34" s="71">
        <v>1</v>
      </c>
      <c r="C34" s="72">
        <v>3000</v>
      </c>
      <c r="D34" s="72">
        <v>12</v>
      </c>
      <c r="E34" s="45">
        <f t="shared" si="0"/>
        <v>36000</v>
      </c>
      <c r="F34" s="71">
        <v>1</v>
      </c>
      <c r="G34" s="72">
        <v>600</v>
      </c>
      <c r="H34" s="72">
        <v>12</v>
      </c>
      <c r="I34" s="45">
        <f t="shared" si="1"/>
        <v>7200</v>
      </c>
      <c r="J34" s="71">
        <v>1</v>
      </c>
      <c r="K34" s="72">
        <v>3000</v>
      </c>
      <c r="L34" s="72">
        <v>12</v>
      </c>
      <c r="M34" s="45">
        <f t="shared" si="2"/>
        <v>36000</v>
      </c>
      <c r="N34" s="71">
        <v>27</v>
      </c>
      <c r="O34" s="72">
        <v>550</v>
      </c>
      <c r="P34" s="72">
        <v>1</v>
      </c>
      <c r="Q34" s="45">
        <f t="shared" si="3"/>
        <v>14850</v>
      </c>
      <c r="R34" s="71">
        <v>1</v>
      </c>
      <c r="S34" s="72">
        <f t="shared" si="5"/>
        <v>19566</v>
      </c>
      <c r="T34" s="72">
        <v>1</v>
      </c>
      <c r="U34" s="82">
        <v>19566</v>
      </c>
      <c r="V34" s="82">
        <f t="shared" si="4"/>
        <v>113616</v>
      </c>
    </row>
    <row r="35" spans="1:22" ht="15.75" hidden="1" x14ac:dyDescent="0.25">
      <c r="A35" s="40">
        <v>57</v>
      </c>
      <c r="B35" s="71">
        <v>1</v>
      </c>
      <c r="C35" s="72">
        <v>2400</v>
      </c>
      <c r="D35" s="72">
        <v>12</v>
      </c>
      <c r="E35" s="45">
        <f t="shared" si="0"/>
        <v>28800</v>
      </c>
      <c r="F35" s="71">
        <v>1</v>
      </c>
      <c r="G35" s="73">
        <v>600</v>
      </c>
      <c r="H35" s="72">
        <v>12</v>
      </c>
      <c r="I35" s="45">
        <f t="shared" si="1"/>
        <v>7200</v>
      </c>
      <c r="J35" s="71">
        <v>1</v>
      </c>
      <c r="K35" s="72">
        <v>3000</v>
      </c>
      <c r="L35" s="72">
        <v>12</v>
      </c>
      <c r="M35" s="45">
        <f t="shared" si="2"/>
        <v>36000</v>
      </c>
      <c r="N35" s="71">
        <v>41</v>
      </c>
      <c r="O35" s="72">
        <v>550</v>
      </c>
      <c r="P35" s="72">
        <v>1</v>
      </c>
      <c r="Q35" s="45">
        <f t="shared" si="3"/>
        <v>22550</v>
      </c>
      <c r="R35" s="71">
        <v>1</v>
      </c>
      <c r="S35" s="72">
        <f t="shared" si="5"/>
        <v>12229</v>
      </c>
      <c r="T35" s="72">
        <v>1</v>
      </c>
      <c r="U35" s="82">
        <v>12229</v>
      </c>
      <c r="V35" s="82">
        <f t="shared" si="4"/>
        <v>106779</v>
      </c>
    </row>
    <row r="36" spans="1:22" ht="15.75" hidden="1" x14ac:dyDescent="0.25">
      <c r="A36" s="40">
        <v>58</v>
      </c>
      <c r="B36" s="71">
        <v>1</v>
      </c>
      <c r="C36" s="72">
        <v>3000</v>
      </c>
      <c r="D36" s="72">
        <v>12</v>
      </c>
      <c r="E36" s="45">
        <f t="shared" si="0"/>
        <v>36000</v>
      </c>
      <c r="F36" s="71">
        <v>1</v>
      </c>
      <c r="G36" s="72">
        <v>600</v>
      </c>
      <c r="H36" s="72">
        <v>12</v>
      </c>
      <c r="I36" s="45">
        <f t="shared" si="1"/>
        <v>7200</v>
      </c>
      <c r="J36" s="71">
        <v>1</v>
      </c>
      <c r="K36" s="72">
        <v>3000</v>
      </c>
      <c r="L36" s="72">
        <v>12</v>
      </c>
      <c r="M36" s="45">
        <f t="shared" si="2"/>
        <v>36000</v>
      </c>
      <c r="N36" s="71">
        <v>28</v>
      </c>
      <c r="O36" s="73">
        <v>500</v>
      </c>
      <c r="P36" s="72">
        <v>1</v>
      </c>
      <c r="Q36" s="45">
        <f t="shared" si="3"/>
        <v>14000</v>
      </c>
      <c r="R36" s="71">
        <v>1</v>
      </c>
      <c r="S36" s="72">
        <f t="shared" si="5"/>
        <v>9783</v>
      </c>
      <c r="T36" s="72">
        <v>1</v>
      </c>
      <c r="U36" s="82">
        <v>9783</v>
      </c>
      <c r="V36" s="82">
        <f t="shared" si="4"/>
        <v>102983</v>
      </c>
    </row>
    <row r="37" spans="1:22" ht="15.75" hidden="1" x14ac:dyDescent="0.25">
      <c r="A37" s="41" t="s">
        <v>110</v>
      </c>
      <c r="B37" s="71">
        <v>1</v>
      </c>
      <c r="C37" s="72">
        <v>1800</v>
      </c>
      <c r="D37" s="72">
        <v>12</v>
      </c>
      <c r="E37" s="45">
        <f t="shared" si="0"/>
        <v>21600</v>
      </c>
      <c r="F37" s="71">
        <v>1</v>
      </c>
      <c r="G37" s="72">
        <v>400</v>
      </c>
      <c r="H37" s="72">
        <v>12</v>
      </c>
      <c r="I37" s="45">
        <f t="shared" si="1"/>
        <v>4800</v>
      </c>
      <c r="J37" s="71">
        <v>1</v>
      </c>
      <c r="K37" s="72">
        <v>3000</v>
      </c>
      <c r="L37" s="72">
        <v>12</v>
      </c>
      <c r="M37" s="45">
        <f t="shared" si="2"/>
        <v>36000</v>
      </c>
      <c r="N37" s="71">
        <v>28</v>
      </c>
      <c r="O37" s="72">
        <v>550</v>
      </c>
      <c r="P37" s="72">
        <v>1</v>
      </c>
      <c r="Q37" s="45">
        <f t="shared" si="3"/>
        <v>15400</v>
      </c>
      <c r="R37" s="71">
        <v>1</v>
      </c>
      <c r="S37" s="72">
        <f t="shared" si="5"/>
        <v>3180</v>
      </c>
      <c r="T37" s="72">
        <v>1</v>
      </c>
      <c r="U37" s="82">
        <v>3180</v>
      </c>
      <c r="V37" s="82">
        <f t="shared" si="4"/>
        <v>80980</v>
      </c>
    </row>
    <row r="38" spans="1:22" ht="15.75" hidden="1" x14ac:dyDescent="0.25">
      <c r="A38" s="41" t="s">
        <v>111</v>
      </c>
      <c r="B38" s="71">
        <v>1</v>
      </c>
      <c r="C38" s="72">
        <v>2000</v>
      </c>
      <c r="D38" s="72">
        <v>12</v>
      </c>
      <c r="E38" s="45">
        <f t="shared" si="0"/>
        <v>24000</v>
      </c>
      <c r="F38" s="71">
        <v>1</v>
      </c>
      <c r="G38" s="72">
        <v>600</v>
      </c>
      <c r="H38" s="72">
        <v>12</v>
      </c>
      <c r="I38" s="45">
        <f t="shared" si="1"/>
        <v>7200</v>
      </c>
      <c r="J38" s="71">
        <v>1</v>
      </c>
      <c r="K38" s="72">
        <v>3000</v>
      </c>
      <c r="L38" s="72">
        <v>12</v>
      </c>
      <c r="M38" s="45">
        <f t="shared" si="2"/>
        <v>36000</v>
      </c>
      <c r="N38" s="71">
        <v>55</v>
      </c>
      <c r="O38" s="73">
        <v>1000</v>
      </c>
      <c r="P38" s="72">
        <v>1</v>
      </c>
      <c r="Q38" s="45">
        <f t="shared" si="3"/>
        <v>55000</v>
      </c>
      <c r="R38" s="71">
        <v>1</v>
      </c>
      <c r="S38" s="72">
        <f t="shared" si="5"/>
        <v>0</v>
      </c>
      <c r="T38" s="72">
        <v>1</v>
      </c>
      <c r="U38" s="82">
        <v>0</v>
      </c>
      <c r="V38" s="82">
        <f t="shared" si="4"/>
        <v>122200</v>
      </c>
    </row>
    <row r="39" spans="1:22" ht="15.75" hidden="1" x14ac:dyDescent="0.25">
      <c r="A39" s="41" t="s">
        <v>112</v>
      </c>
      <c r="B39" s="71">
        <v>1</v>
      </c>
      <c r="C39" s="72">
        <v>4500</v>
      </c>
      <c r="D39" s="72">
        <v>12</v>
      </c>
      <c r="E39" s="45">
        <f t="shared" si="0"/>
        <v>54000</v>
      </c>
      <c r="F39" s="71">
        <v>1</v>
      </c>
      <c r="G39" s="73">
        <v>1500</v>
      </c>
      <c r="H39" s="72">
        <v>12</v>
      </c>
      <c r="I39" s="45">
        <f t="shared" si="1"/>
        <v>18000</v>
      </c>
      <c r="J39" s="71">
        <v>1</v>
      </c>
      <c r="K39" s="72">
        <v>3000</v>
      </c>
      <c r="L39" s="72">
        <v>12</v>
      </c>
      <c r="M39" s="45">
        <f t="shared" si="2"/>
        <v>36000</v>
      </c>
      <c r="N39" s="74">
        <v>45</v>
      </c>
      <c r="O39" s="72">
        <v>600</v>
      </c>
      <c r="P39" s="72">
        <v>1</v>
      </c>
      <c r="Q39" s="45">
        <f t="shared" si="3"/>
        <v>27000</v>
      </c>
      <c r="R39" s="71">
        <v>1</v>
      </c>
      <c r="S39" s="72">
        <f t="shared" si="5"/>
        <v>4989</v>
      </c>
      <c r="T39" s="72">
        <v>1</v>
      </c>
      <c r="U39" s="82">
        <v>4989</v>
      </c>
      <c r="V39" s="82">
        <f t="shared" si="4"/>
        <v>139989</v>
      </c>
    </row>
    <row r="40" spans="1:22" ht="15.75" hidden="1" x14ac:dyDescent="0.25">
      <c r="A40" s="41" t="s">
        <v>113</v>
      </c>
      <c r="B40" s="71">
        <v>1</v>
      </c>
      <c r="C40" s="72">
        <v>1768.34</v>
      </c>
      <c r="D40" s="72">
        <v>12</v>
      </c>
      <c r="E40" s="45">
        <f t="shared" si="0"/>
        <v>21220</v>
      </c>
      <c r="F40" s="71">
        <v>0</v>
      </c>
      <c r="G40" s="72">
        <v>0</v>
      </c>
      <c r="H40" s="72">
        <v>12</v>
      </c>
      <c r="I40" s="45">
        <f t="shared" si="1"/>
        <v>0</v>
      </c>
      <c r="J40" s="71">
        <v>1</v>
      </c>
      <c r="K40" s="72">
        <v>3000</v>
      </c>
      <c r="L40" s="72">
        <v>12</v>
      </c>
      <c r="M40" s="45">
        <f t="shared" si="2"/>
        <v>36000</v>
      </c>
      <c r="N40" s="71">
        <v>33</v>
      </c>
      <c r="O40" s="72">
        <v>350</v>
      </c>
      <c r="P40" s="72">
        <v>1</v>
      </c>
      <c r="Q40" s="45">
        <f t="shared" si="3"/>
        <v>11550</v>
      </c>
      <c r="R40" s="71">
        <v>1</v>
      </c>
      <c r="S40" s="72">
        <f t="shared" si="5"/>
        <v>27808</v>
      </c>
      <c r="T40" s="72">
        <v>1</v>
      </c>
      <c r="U40" s="82">
        <v>27808</v>
      </c>
      <c r="V40" s="82">
        <f t="shared" si="4"/>
        <v>96578</v>
      </c>
    </row>
    <row r="41" spans="1:22" ht="15.75" hidden="1" x14ac:dyDescent="0.25">
      <c r="A41" s="41" t="s">
        <v>114</v>
      </c>
      <c r="B41" s="71">
        <v>1</v>
      </c>
      <c r="C41" s="72">
        <v>4067</v>
      </c>
      <c r="D41" s="72">
        <v>12</v>
      </c>
      <c r="E41" s="45">
        <f t="shared" si="0"/>
        <v>48804</v>
      </c>
      <c r="F41" s="71">
        <v>0</v>
      </c>
      <c r="G41" s="72">
        <v>0</v>
      </c>
      <c r="H41" s="72">
        <v>12</v>
      </c>
      <c r="I41" s="45">
        <f t="shared" si="1"/>
        <v>0</v>
      </c>
      <c r="J41" s="71">
        <v>1</v>
      </c>
      <c r="K41" s="72">
        <v>3000</v>
      </c>
      <c r="L41" s="72">
        <v>12</v>
      </c>
      <c r="M41" s="45">
        <f t="shared" si="2"/>
        <v>36000</v>
      </c>
      <c r="N41" s="71">
        <v>30</v>
      </c>
      <c r="O41" s="72">
        <v>500</v>
      </c>
      <c r="P41" s="72">
        <v>1</v>
      </c>
      <c r="Q41" s="45">
        <f t="shared" si="3"/>
        <v>15000</v>
      </c>
      <c r="R41" s="71">
        <v>1</v>
      </c>
      <c r="S41" s="72">
        <f t="shared" si="5"/>
        <v>12229</v>
      </c>
      <c r="T41" s="72">
        <v>1</v>
      </c>
      <c r="U41" s="82">
        <v>12229</v>
      </c>
      <c r="V41" s="82">
        <f t="shared" si="4"/>
        <v>112033</v>
      </c>
    </row>
    <row r="42" spans="1:22" ht="15.75" hidden="1" x14ac:dyDescent="0.25">
      <c r="A42" s="41" t="s">
        <v>115</v>
      </c>
      <c r="B42" s="71">
        <v>2</v>
      </c>
      <c r="C42" s="72">
        <v>5013.5</v>
      </c>
      <c r="D42" s="72">
        <v>12</v>
      </c>
      <c r="E42" s="45">
        <f t="shared" si="0"/>
        <v>120324</v>
      </c>
      <c r="F42" s="71">
        <v>2</v>
      </c>
      <c r="G42" s="72">
        <v>600</v>
      </c>
      <c r="H42" s="72">
        <v>12</v>
      </c>
      <c r="I42" s="45">
        <f t="shared" si="1"/>
        <v>14400</v>
      </c>
      <c r="J42" s="71">
        <v>2</v>
      </c>
      <c r="K42" s="73">
        <v>3000</v>
      </c>
      <c r="L42" s="72">
        <v>12</v>
      </c>
      <c r="M42" s="45">
        <f t="shared" si="2"/>
        <v>72000</v>
      </c>
      <c r="N42" s="71">
        <v>60</v>
      </c>
      <c r="O42" s="72">
        <v>500</v>
      </c>
      <c r="P42" s="72">
        <v>1</v>
      </c>
      <c r="Q42" s="45">
        <f t="shared" si="3"/>
        <v>30000</v>
      </c>
      <c r="R42" s="71">
        <v>1</v>
      </c>
      <c r="S42" s="72">
        <f t="shared" si="5"/>
        <v>7826</v>
      </c>
      <c r="T42" s="72">
        <v>1</v>
      </c>
      <c r="U42" s="82">
        <v>7826</v>
      </c>
      <c r="V42" s="82">
        <f t="shared" si="4"/>
        <v>244550</v>
      </c>
    </row>
    <row r="43" spans="1:22" ht="15.75" hidden="1" x14ac:dyDescent="0.25">
      <c r="A43" s="41" t="s">
        <v>116</v>
      </c>
      <c r="B43" s="71">
        <v>1</v>
      </c>
      <c r="C43" s="72">
        <v>2200</v>
      </c>
      <c r="D43" s="72">
        <v>12</v>
      </c>
      <c r="E43" s="45">
        <f t="shared" si="0"/>
        <v>26400</v>
      </c>
      <c r="F43" s="71">
        <v>1</v>
      </c>
      <c r="G43" s="72">
        <v>600</v>
      </c>
      <c r="H43" s="72">
        <v>12</v>
      </c>
      <c r="I43" s="45">
        <f t="shared" si="1"/>
        <v>7200</v>
      </c>
      <c r="J43" s="71">
        <v>1</v>
      </c>
      <c r="K43" s="72">
        <v>3000</v>
      </c>
      <c r="L43" s="72">
        <v>12</v>
      </c>
      <c r="M43" s="45">
        <f t="shared" si="2"/>
        <v>36000</v>
      </c>
      <c r="N43" s="71">
        <v>32</v>
      </c>
      <c r="O43" s="73">
        <v>500</v>
      </c>
      <c r="P43" s="72">
        <v>1</v>
      </c>
      <c r="Q43" s="45">
        <f t="shared" si="3"/>
        <v>16000</v>
      </c>
      <c r="R43" s="71">
        <v>1</v>
      </c>
      <c r="S43" s="72">
        <f t="shared" si="5"/>
        <v>6848</v>
      </c>
      <c r="T43" s="72">
        <v>1</v>
      </c>
      <c r="U43" s="82">
        <v>6848</v>
      </c>
      <c r="V43" s="82">
        <f t="shared" si="4"/>
        <v>92448</v>
      </c>
    </row>
    <row r="44" spans="1:22" ht="15.75" hidden="1" x14ac:dyDescent="0.25">
      <c r="A44" s="41" t="s">
        <v>117</v>
      </c>
      <c r="B44" s="71">
        <v>1</v>
      </c>
      <c r="C44" s="72">
        <v>2000</v>
      </c>
      <c r="D44" s="72">
        <v>12</v>
      </c>
      <c r="E44" s="45">
        <f t="shared" si="0"/>
        <v>24000</v>
      </c>
      <c r="F44" s="71">
        <v>1</v>
      </c>
      <c r="G44" s="72">
        <v>600</v>
      </c>
      <c r="H44" s="72">
        <v>12</v>
      </c>
      <c r="I44" s="45">
        <f t="shared" si="1"/>
        <v>7200</v>
      </c>
      <c r="J44" s="71">
        <v>1</v>
      </c>
      <c r="K44" s="72">
        <v>3000</v>
      </c>
      <c r="L44" s="72">
        <v>12</v>
      </c>
      <c r="M44" s="45">
        <f t="shared" si="2"/>
        <v>36000</v>
      </c>
      <c r="N44" s="71">
        <v>44</v>
      </c>
      <c r="O44" s="72">
        <v>700</v>
      </c>
      <c r="P44" s="72">
        <v>1</v>
      </c>
      <c r="Q44" s="45">
        <f t="shared" si="3"/>
        <v>30800</v>
      </c>
      <c r="R44" s="71">
        <v>1</v>
      </c>
      <c r="S44" s="72">
        <f t="shared" si="5"/>
        <v>12229</v>
      </c>
      <c r="T44" s="72">
        <v>1</v>
      </c>
      <c r="U44" s="82">
        <v>12229</v>
      </c>
      <c r="V44" s="82">
        <f t="shared" si="4"/>
        <v>110229</v>
      </c>
    </row>
    <row r="45" spans="1:22" ht="15.75" hidden="1" x14ac:dyDescent="0.25">
      <c r="A45" s="41" t="s">
        <v>118</v>
      </c>
      <c r="B45" s="71">
        <v>1</v>
      </c>
      <c r="C45" s="72">
        <v>4009</v>
      </c>
      <c r="D45" s="72">
        <v>12</v>
      </c>
      <c r="E45" s="45">
        <f t="shared" si="0"/>
        <v>48108</v>
      </c>
      <c r="F45" s="71">
        <v>1</v>
      </c>
      <c r="G45" s="72">
        <v>600</v>
      </c>
      <c r="H45" s="72">
        <v>12</v>
      </c>
      <c r="I45" s="45">
        <f t="shared" si="1"/>
        <v>7200</v>
      </c>
      <c r="J45" s="71">
        <v>1</v>
      </c>
      <c r="K45" s="72">
        <v>3000</v>
      </c>
      <c r="L45" s="72">
        <v>12</v>
      </c>
      <c r="M45" s="45">
        <f t="shared" si="2"/>
        <v>36000</v>
      </c>
      <c r="N45" s="71">
        <v>27</v>
      </c>
      <c r="O45" s="72">
        <v>500</v>
      </c>
      <c r="P45" s="72">
        <v>1</v>
      </c>
      <c r="Q45" s="45">
        <f t="shared" si="3"/>
        <v>13500</v>
      </c>
      <c r="R45" s="71">
        <v>1</v>
      </c>
      <c r="S45" s="72">
        <f t="shared" si="5"/>
        <v>0</v>
      </c>
      <c r="T45" s="72">
        <v>1</v>
      </c>
      <c r="U45" s="82">
        <v>0</v>
      </c>
      <c r="V45" s="82">
        <f t="shared" si="4"/>
        <v>104808</v>
      </c>
    </row>
    <row r="46" spans="1:22" ht="15.75" hidden="1" x14ac:dyDescent="0.25">
      <c r="A46" s="41" t="s">
        <v>0</v>
      </c>
      <c r="B46" s="71">
        <v>1</v>
      </c>
      <c r="C46" s="72">
        <v>3500</v>
      </c>
      <c r="D46" s="72">
        <v>12</v>
      </c>
      <c r="E46" s="45">
        <f t="shared" si="0"/>
        <v>42000</v>
      </c>
      <c r="F46" s="71">
        <v>1</v>
      </c>
      <c r="G46" s="72">
        <v>700</v>
      </c>
      <c r="H46" s="72">
        <v>12</v>
      </c>
      <c r="I46" s="45">
        <f t="shared" si="1"/>
        <v>8400</v>
      </c>
      <c r="J46" s="71">
        <v>1</v>
      </c>
      <c r="K46" s="72">
        <v>3000</v>
      </c>
      <c r="L46" s="72">
        <v>12</v>
      </c>
      <c r="M46" s="45">
        <f t="shared" si="2"/>
        <v>36000</v>
      </c>
      <c r="N46" s="71">
        <v>20</v>
      </c>
      <c r="O46" s="73">
        <v>700</v>
      </c>
      <c r="P46" s="72">
        <v>1</v>
      </c>
      <c r="Q46" s="45">
        <f t="shared" si="3"/>
        <v>14000</v>
      </c>
      <c r="R46" s="71">
        <v>1</v>
      </c>
      <c r="S46" s="72">
        <f t="shared" si="5"/>
        <v>22012</v>
      </c>
      <c r="T46" s="72">
        <v>1</v>
      </c>
      <c r="U46" s="82">
        <v>22012</v>
      </c>
      <c r="V46" s="82">
        <f t="shared" si="4"/>
        <v>122412</v>
      </c>
    </row>
    <row r="47" spans="1:22" ht="15.75" hidden="1" x14ac:dyDescent="0.25">
      <c r="A47" s="41" t="s">
        <v>119</v>
      </c>
      <c r="B47" s="71">
        <v>1</v>
      </c>
      <c r="C47" s="72">
        <v>2000</v>
      </c>
      <c r="D47" s="72">
        <v>12</v>
      </c>
      <c r="E47" s="45">
        <f t="shared" si="0"/>
        <v>24000</v>
      </c>
      <c r="F47" s="71">
        <v>1</v>
      </c>
      <c r="G47" s="72">
        <v>550</v>
      </c>
      <c r="H47" s="72">
        <v>12</v>
      </c>
      <c r="I47" s="45">
        <f t="shared" si="1"/>
        <v>6600</v>
      </c>
      <c r="J47" s="71">
        <v>1</v>
      </c>
      <c r="K47" s="72">
        <v>3000</v>
      </c>
      <c r="L47" s="72">
        <v>12</v>
      </c>
      <c r="M47" s="45">
        <f t="shared" si="2"/>
        <v>36000</v>
      </c>
      <c r="N47" s="71">
        <v>36</v>
      </c>
      <c r="O47" s="73">
        <v>700</v>
      </c>
      <c r="P47" s="72">
        <v>1</v>
      </c>
      <c r="Q47" s="45">
        <f t="shared" si="3"/>
        <v>25200</v>
      </c>
      <c r="R47" s="71">
        <v>1</v>
      </c>
      <c r="S47" s="72">
        <f t="shared" si="5"/>
        <v>7582</v>
      </c>
      <c r="T47" s="72">
        <v>1</v>
      </c>
      <c r="U47" s="82">
        <v>7582</v>
      </c>
      <c r="V47" s="82">
        <f t="shared" si="4"/>
        <v>99382</v>
      </c>
    </row>
    <row r="48" spans="1:22" ht="15.75" hidden="1" x14ac:dyDescent="0.25">
      <c r="A48" s="41" t="s">
        <v>100</v>
      </c>
      <c r="B48" s="71">
        <v>1</v>
      </c>
      <c r="C48" s="72">
        <v>7626</v>
      </c>
      <c r="D48" s="72">
        <v>12</v>
      </c>
      <c r="E48" s="45">
        <f t="shared" si="0"/>
        <v>91512</v>
      </c>
      <c r="F48" s="71">
        <v>1</v>
      </c>
      <c r="G48" s="72">
        <v>550</v>
      </c>
      <c r="H48" s="72">
        <v>12</v>
      </c>
      <c r="I48" s="45">
        <f t="shared" si="1"/>
        <v>6600</v>
      </c>
      <c r="J48" s="71">
        <v>1</v>
      </c>
      <c r="K48" s="72">
        <v>3000</v>
      </c>
      <c r="L48" s="72">
        <v>12</v>
      </c>
      <c r="M48" s="45">
        <f t="shared" si="2"/>
        <v>36000</v>
      </c>
      <c r="N48" s="71">
        <v>45</v>
      </c>
      <c r="O48" s="72">
        <v>500</v>
      </c>
      <c r="P48" s="72">
        <v>1</v>
      </c>
      <c r="Q48" s="45">
        <f t="shared" si="3"/>
        <v>22500</v>
      </c>
      <c r="R48" s="71">
        <v>1</v>
      </c>
      <c r="S48" s="72">
        <f t="shared" si="5"/>
        <v>0</v>
      </c>
      <c r="T48" s="72">
        <v>1</v>
      </c>
      <c r="U48" s="82">
        <v>0</v>
      </c>
      <c r="V48" s="82">
        <f t="shared" si="4"/>
        <v>156612</v>
      </c>
    </row>
    <row r="49" spans="1:22" ht="15.75" hidden="1" x14ac:dyDescent="0.25">
      <c r="A49" s="41" t="s">
        <v>101</v>
      </c>
      <c r="B49" s="71">
        <v>1</v>
      </c>
      <c r="C49" s="72">
        <v>4373</v>
      </c>
      <c r="D49" s="72">
        <v>12</v>
      </c>
      <c r="E49" s="45">
        <f t="shared" si="0"/>
        <v>52476</v>
      </c>
      <c r="F49" s="71">
        <v>0</v>
      </c>
      <c r="G49" s="72">
        <v>5000</v>
      </c>
      <c r="H49" s="72">
        <v>12</v>
      </c>
      <c r="I49" s="45">
        <f t="shared" si="1"/>
        <v>0</v>
      </c>
      <c r="J49" s="71">
        <v>1</v>
      </c>
      <c r="K49" s="72">
        <v>3000</v>
      </c>
      <c r="L49" s="72">
        <v>12</v>
      </c>
      <c r="M49" s="45">
        <f t="shared" si="2"/>
        <v>36000</v>
      </c>
      <c r="N49" s="71">
        <v>43</v>
      </c>
      <c r="O49" s="72">
        <v>500</v>
      </c>
      <c r="P49" s="72">
        <v>1</v>
      </c>
      <c r="Q49" s="45">
        <f t="shared" si="3"/>
        <v>21500</v>
      </c>
      <c r="R49" s="71">
        <v>1</v>
      </c>
      <c r="S49" s="72">
        <f t="shared" si="5"/>
        <v>20544</v>
      </c>
      <c r="T49" s="72">
        <v>1</v>
      </c>
      <c r="U49" s="82">
        <v>20544</v>
      </c>
      <c r="V49" s="82">
        <f t="shared" si="4"/>
        <v>130520</v>
      </c>
    </row>
    <row r="50" spans="1:22" ht="15.75" x14ac:dyDescent="0.25">
      <c r="A50" s="41" t="s">
        <v>102</v>
      </c>
      <c r="B50" s="71">
        <v>1</v>
      </c>
      <c r="C50" s="72">
        <v>1200</v>
      </c>
      <c r="D50" s="72">
        <v>12</v>
      </c>
      <c r="E50" s="45">
        <f t="shared" si="0"/>
        <v>14400</v>
      </c>
      <c r="F50" s="71">
        <v>0</v>
      </c>
      <c r="G50" s="72">
        <v>0</v>
      </c>
      <c r="H50" s="72">
        <v>12</v>
      </c>
      <c r="I50" s="45">
        <f t="shared" si="1"/>
        <v>0</v>
      </c>
      <c r="J50" s="74">
        <v>1</v>
      </c>
      <c r="K50" s="73">
        <v>4500</v>
      </c>
      <c r="L50" s="73">
        <v>12</v>
      </c>
      <c r="M50" s="45">
        <f t="shared" si="2"/>
        <v>54000</v>
      </c>
      <c r="N50" s="71">
        <v>44</v>
      </c>
      <c r="O50" s="72">
        <v>500</v>
      </c>
      <c r="P50" s="72">
        <v>1</v>
      </c>
      <c r="Q50" s="45">
        <f t="shared" si="3"/>
        <v>22000</v>
      </c>
      <c r="R50" s="71">
        <v>1</v>
      </c>
      <c r="S50" s="72">
        <f t="shared" si="5"/>
        <v>46470</v>
      </c>
      <c r="T50" s="72">
        <v>1</v>
      </c>
      <c r="U50" s="82">
        <v>46470</v>
      </c>
      <c r="V50" s="82">
        <f t="shared" si="4"/>
        <v>136870</v>
      </c>
    </row>
    <row r="51" spans="1:22" ht="15.75" hidden="1" x14ac:dyDescent="0.25">
      <c r="A51" s="41" t="s">
        <v>103</v>
      </c>
      <c r="B51" s="71">
        <v>1</v>
      </c>
      <c r="C51" s="72">
        <v>1500</v>
      </c>
      <c r="D51" s="72">
        <v>12</v>
      </c>
      <c r="E51" s="45">
        <f t="shared" si="0"/>
        <v>18000</v>
      </c>
      <c r="F51" s="71">
        <v>1</v>
      </c>
      <c r="G51" s="72">
        <v>500</v>
      </c>
      <c r="H51" s="72">
        <v>12</v>
      </c>
      <c r="I51" s="45">
        <f t="shared" si="1"/>
        <v>6000</v>
      </c>
      <c r="J51" s="71">
        <v>1</v>
      </c>
      <c r="K51" s="72">
        <v>3000</v>
      </c>
      <c r="L51" s="72">
        <v>12</v>
      </c>
      <c r="M51" s="45">
        <f t="shared" si="2"/>
        <v>36000</v>
      </c>
      <c r="N51" s="74">
        <v>32</v>
      </c>
      <c r="O51" s="72">
        <v>516</v>
      </c>
      <c r="P51" s="72">
        <v>1</v>
      </c>
      <c r="Q51" s="45">
        <f t="shared" si="3"/>
        <v>16512</v>
      </c>
      <c r="R51" s="71">
        <v>1</v>
      </c>
      <c r="S51" s="72">
        <f t="shared" si="5"/>
        <v>0</v>
      </c>
      <c r="T51" s="72">
        <v>1</v>
      </c>
      <c r="U51" s="82">
        <v>0</v>
      </c>
      <c r="V51" s="82">
        <f t="shared" si="4"/>
        <v>76512</v>
      </c>
    </row>
    <row r="52" spans="1:22" ht="15.75" hidden="1" x14ac:dyDescent="0.25">
      <c r="A52" s="41" t="s">
        <v>104</v>
      </c>
      <c r="B52" s="71">
        <v>1</v>
      </c>
      <c r="C52" s="72">
        <v>2700</v>
      </c>
      <c r="D52" s="72">
        <v>12</v>
      </c>
      <c r="E52" s="45">
        <f t="shared" si="0"/>
        <v>32400</v>
      </c>
      <c r="F52" s="71">
        <v>1</v>
      </c>
      <c r="G52" s="73">
        <v>1100</v>
      </c>
      <c r="H52" s="72">
        <v>12</v>
      </c>
      <c r="I52" s="45">
        <f t="shared" si="1"/>
        <v>13200</v>
      </c>
      <c r="J52" s="71">
        <v>2</v>
      </c>
      <c r="K52" s="73">
        <v>3000</v>
      </c>
      <c r="L52" s="72">
        <v>12</v>
      </c>
      <c r="M52" s="45">
        <f t="shared" si="2"/>
        <v>72000</v>
      </c>
      <c r="N52" s="71">
        <v>20</v>
      </c>
      <c r="O52" s="73">
        <v>850</v>
      </c>
      <c r="P52" s="72">
        <v>1</v>
      </c>
      <c r="Q52" s="45">
        <f t="shared" si="3"/>
        <v>17000</v>
      </c>
      <c r="R52" s="71">
        <v>1</v>
      </c>
      <c r="S52" s="72">
        <f t="shared" si="5"/>
        <v>41578</v>
      </c>
      <c r="T52" s="72">
        <v>1</v>
      </c>
      <c r="U52" s="82">
        <v>41578</v>
      </c>
      <c r="V52" s="82">
        <f t="shared" si="4"/>
        <v>176178</v>
      </c>
    </row>
    <row r="53" spans="1:22" ht="15.75" hidden="1" x14ac:dyDescent="0.25">
      <c r="A53" s="41" t="s">
        <v>105</v>
      </c>
      <c r="B53" s="71">
        <v>1</v>
      </c>
      <c r="C53" s="72">
        <v>2000</v>
      </c>
      <c r="D53" s="72">
        <v>12</v>
      </c>
      <c r="E53" s="45">
        <f t="shared" si="0"/>
        <v>24000</v>
      </c>
      <c r="F53" s="71">
        <v>1</v>
      </c>
      <c r="G53" s="72">
        <v>550</v>
      </c>
      <c r="H53" s="72">
        <v>12</v>
      </c>
      <c r="I53" s="45">
        <f t="shared" si="1"/>
        <v>6600</v>
      </c>
      <c r="J53" s="71">
        <v>1</v>
      </c>
      <c r="K53" s="72">
        <v>3000</v>
      </c>
      <c r="L53" s="72">
        <v>12</v>
      </c>
      <c r="M53" s="45">
        <f t="shared" si="2"/>
        <v>36000</v>
      </c>
      <c r="N53" s="71">
        <v>20</v>
      </c>
      <c r="O53" s="72">
        <v>550</v>
      </c>
      <c r="P53" s="72">
        <v>1</v>
      </c>
      <c r="Q53" s="45">
        <f t="shared" si="3"/>
        <v>11000</v>
      </c>
      <c r="R53" s="71">
        <v>1</v>
      </c>
      <c r="S53" s="72">
        <f t="shared" si="5"/>
        <v>50762</v>
      </c>
      <c r="T53" s="72">
        <v>1</v>
      </c>
      <c r="U53" s="82">
        <f>51362-600</f>
        <v>50762</v>
      </c>
      <c r="V53" s="82">
        <f t="shared" si="4"/>
        <v>128362</v>
      </c>
    </row>
    <row r="54" spans="1:22" ht="15.75" hidden="1" x14ac:dyDescent="0.25">
      <c r="A54" s="41" t="s">
        <v>106</v>
      </c>
      <c r="B54" s="71">
        <v>1</v>
      </c>
      <c r="C54" s="72">
        <v>3100</v>
      </c>
      <c r="D54" s="72">
        <v>12</v>
      </c>
      <c r="E54" s="45">
        <f>ROUND((D54*C54*B54),0)-4</f>
        <v>37196</v>
      </c>
      <c r="F54" s="71">
        <v>1</v>
      </c>
      <c r="G54" s="72">
        <v>600</v>
      </c>
      <c r="H54" s="72">
        <v>12</v>
      </c>
      <c r="I54" s="45">
        <f>ROUND((H54*G54*F54),0)+39</f>
        <v>7239</v>
      </c>
      <c r="J54" s="71">
        <v>1</v>
      </c>
      <c r="K54" s="72">
        <v>3000</v>
      </c>
      <c r="L54" s="72">
        <v>12</v>
      </c>
      <c r="M54" s="45">
        <f t="shared" si="2"/>
        <v>36000</v>
      </c>
      <c r="N54" s="71">
        <v>41</v>
      </c>
      <c r="O54" s="72">
        <v>500</v>
      </c>
      <c r="P54" s="72">
        <v>1</v>
      </c>
      <c r="Q54" s="45">
        <f t="shared" si="3"/>
        <v>20500</v>
      </c>
      <c r="R54" s="71">
        <v>1</v>
      </c>
      <c r="S54" s="72">
        <f t="shared" si="5"/>
        <v>0</v>
      </c>
      <c r="T54" s="72">
        <v>1</v>
      </c>
      <c r="U54" s="82">
        <v>0</v>
      </c>
      <c r="V54" s="82">
        <f t="shared" si="4"/>
        <v>100935</v>
      </c>
    </row>
    <row r="55" spans="1:22" ht="15.75" x14ac:dyDescent="0.25">
      <c r="A55" s="41" t="s">
        <v>122</v>
      </c>
      <c r="B55" s="4">
        <f>SUM(B5:B54)</f>
        <v>52</v>
      </c>
      <c r="C55" s="79"/>
      <c r="D55" s="79"/>
      <c r="E55" s="80">
        <f>SUM(E5:E54)</f>
        <v>2148300</v>
      </c>
      <c r="F55" s="4">
        <f>SUM(F5:F54)</f>
        <v>41</v>
      </c>
      <c r="G55" s="5">
        <v>805.81504065040644</v>
      </c>
      <c r="H55" s="79"/>
      <c r="I55" s="80">
        <f>SUM(I5:I54)</f>
        <v>396500</v>
      </c>
      <c r="J55" s="4">
        <f>SUM(J5:J54)</f>
        <v>52</v>
      </c>
      <c r="K55" s="79"/>
      <c r="L55" s="79"/>
      <c r="M55" s="80">
        <f>SUM(M5:M54)</f>
        <v>1890000</v>
      </c>
      <c r="N55" s="4">
        <f>SUM(N5:N54)</f>
        <v>1703</v>
      </c>
      <c r="O55" s="79"/>
      <c r="P55" s="79"/>
      <c r="Q55" s="80">
        <f>SUM(Q5:Q54)</f>
        <v>1004853</v>
      </c>
      <c r="R55" s="4">
        <f>SUM(R5:R54)</f>
        <v>49</v>
      </c>
      <c r="S55" s="5"/>
      <c r="T55" s="3"/>
      <c r="U55" s="80">
        <f>SUM(U5:U54)</f>
        <v>671147</v>
      </c>
      <c r="V55" s="80">
        <f>SUM(V5:V54)</f>
        <v>6110800</v>
      </c>
    </row>
    <row r="56" spans="1:22" x14ac:dyDescent="0.25">
      <c r="A56" s="213" t="s">
        <v>123</v>
      </c>
      <c r="B56" s="214"/>
    </row>
    <row r="57" spans="1:22" x14ac:dyDescent="0.25">
      <c r="E57" s="135">
        <v>2148300</v>
      </c>
      <c r="I57" s="128">
        <v>396500</v>
      </c>
      <c r="M57" s="116">
        <v>1890000</v>
      </c>
      <c r="Q57" s="117">
        <f>Q55+U55</f>
        <v>1676000</v>
      </c>
      <c r="V57" s="117">
        <f>E57+I57+M57+Q57</f>
        <v>6110800</v>
      </c>
    </row>
    <row r="58" spans="1:22" x14ac:dyDescent="0.25">
      <c r="Q58" s="6"/>
      <c r="V58" s="6"/>
    </row>
    <row r="59" spans="1:22" x14ac:dyDescent="0.25">
      <c r="A59" s="110" t="s">
        <v>192</v>
      </c>
      <c r="E59" s="6">
        <f>E55-E57</f>
        <v>0</v>
      </c>
      <c r="F59" s="235" t="s">
        <v>197</v>
      </c>
      <c r="G59" s="235"/>
      <c r="H59" s="235"/>
      <c r="I59" s="6">
        <f>I55-I57</f>
        <v>0</v>
      </c>
      <c r="M59" s="6">
        <f>M55-M57</f>
        <v>0</v>
      </c>
      <c r="Q59" s="6"/>
      <c r="V59" s="6">
        <f>V55-V57</f>
        <v>0</v>
      </c>
    </row>
    <row r="61" spans="1:22" ht="15.75" x14ac:dyDescent="0.25">
      <c r="A61" s="193" t="s">
        <v>108</v>
      </c>
      <c r="B61" s="223" t="s">
        <v>29</v>
      </c>
      <c r="C61" s="224"/>
      <c r="D61" s="224"/>
      <c r="E61" s="225"/>
      <c r="F61" s="223" t="s">
        <v>30</v>
      </c>
      <c r="G61" s="224"/>
      <c r="H61" s="224"/>
      <c r="I61" s="225"/>
      <c r="J61" s="223" t="s">
        <v>31</v>
      </c>
      <c r="K61" s="224"/>
      <c r="L61" s="224"/>
      <c r="M61" s="225"/>
      <c r="N61" s="223" t="s">
        <v>32</v>
      </c>
      <c r="O61" s="224"/>
      <c r="P61" s="224"/>
      <c r="Q61" s="225"/>
      <c r="R61" s="230" t="s">
        <v>163</v>
      </c>
      <c r="S61" s="227"/>
      <c r="T61" s="227"/>
      <c r="U61" s="228"/>
      <c r="V61" s="236" t="s">
        <v>130</v>
      </c>
    </row>
    <row r="62" spans="1:22" ht="63" x14ac:dyDescent="0.25">
      <c r="A62" s="193"/>
      <c r="B62" s="83" t="s">
        <v>5</v>
      </c>
      <c r="C62" s="83" t="s">
        <v>6</v>
      </c>
      <c r="D62" s="168" t="s">
        <v>7</v>
      </c>
      <c r="E62" s="84" t="s">
        <v>8</v>
      </c>
      <c r="F62" s="83" t="s">
        <v>5</v>
      </c>
      <c r="G62" s="83" t="s">
        <v>6</v>
      </c>
      <c r="H62" s="168" t="s">
        <v>7</v>
      </c>
      <c r="I62" s="84" t="s">
        <v>8</v>
      </c>
      <c r="J62" s="83" t="s">
        <v>5</v>
      </c>
      <c r="K62" s="83" t="s">
        <v>6</v>
      </c>
      <c r="L62" s="168" t="s">
        <v>7</v>
      </c>
      <c r="M62" s="84" t="s">
        <v>8</v>
      </c>
      <c r="N62" s="83" t="s">
        <v>5</v>
      </c>
      <c r="O62" s="83" t="s">
        <v>6</v>
      </c>
      <c r="P62" s="168" t="s">
        <v>7</v>
      </c>
      <c r="Q62" s="84" t="s">
        <v>8</v>
      </c>
      <c r="R62" s="83" t="s">
        <v>5</v>
      </c>
      <c r="S62" s="83" t="s">
        <v>6</v>
      </c>
      <c r="T62" s="168" t="s">
        <v>7</v>
      </c>
      <c r="U62" s="84" t="s">
        <v>8</v>
      </c>
      <c r="V62" s="237"/>
    </row>
    <row r="63" spans="1:22" ht="15.75" x14ac:dyDescent="0.25">
      <c r="A63" s="81">
        <v>1</v>
      </c>
      <c r="B63" s="71">
        <v>1</v>
      </c>
      <c r="C63" s="72">
        <v>2950</v>
      </c>
      <c r="D63" s="72">
        <v>4</v>
      </c>
      <c r="E63" s="82">
        <f>ROUND((D63*C63*B63),0)</f>
        <v>11800</v>
      </c>
      <c r="F63" s="71">
        <v>1</v>
      </c>
      <c r="G63" s="72">
        <v>600</v>
      </c>
      <c r="H63" s="72">
        <v>4</v>
      </c>
      <c r="I63" s="82">
        <f>ROUND((H63*G63*F63),0)</f>
        <v>2400</v>
      </c>
      <c r="J63" s="71">
        <v>1</v>
      </c>
      <c r="K63" s="72">
        <v>3000</v>
      </c>
      <c r="L63" s="72">
        <v>4</v>
      </c>
      <c r="M63" s="82">
        <f>ROUND((L63*K63*J63),0)</f>
        <v>12000</v>
      </c>
      <c r="N63" s="71">
        <v>0</v>
      </c>
      <c r="O63" s="72">
        <v>0</v>
      </c>
      <c r="P63" s="72">
        <v>0</v>
      </c>
      <c r="Q63" s="82">
        <f>ROUND((P63*O63*N63),0)</f>
        <v>0</v>
      </c>
      <c r="R63" s="71">
        <v>0</v>
      </c>
      <c r="S63" s="72">
        <v>0</v>
      </c>
      <c r="T63" s="72">
        <v>0</v>
      </c>
      <c r="U63" s="82">
        <v>0</v>
      </c>
      <c r="V63" s="82">
        <f>E63+I63+M63+Q63+U63</f>
        <v>26200</v>
      </c>
    </row>
    <row r="66" spans="1:22" x14ac:dyDescent="0.25">
      <c r="A66" s="110" t="s">
        <v>194</v>
      </c>
    </row>
    <row r="68" spans="1:22" ht="15.75" x14ac:dyDescent="0.25">
      <c r="A68" s="193" t="s">
        <v>108</v>
      </c>
      <c r="B68" s="223" t="s">
        <v>29</v>
      </c>
      <c r="C68" s="224"/>
      <c r="D68" s="224"/>
      <c r="E68" s="225"/>
      <c r="F68" s="223" t="s">
        <v>30</v>
      </c>
      <c r="G68" s="224"/>
      <c r="H68" s="224"/>
      <c r="I68" s="225"/>
      <c r="J68" s="223" t="s">
        <v>31</v>
      </c>
      <c r="K68" s="224"/>
      <c r="L68" s="224"/>
      <c r="M68" s="225"/>
      <c r="N68" s="223" t="s">
        <v>32</v>
      </c>
      <c r="O68" s="224"/>
      <c r="P68" s="224"/>
      <c r="Q68" s="225"/>
      <c r="R68" s="230" t="s">
        <v>163</v>
      </c>
      <c r="S68" s="227"/>
      <c r="T68" s="227"/>
      <c r="U68" s="228"/>
      <c r="V68" s="236" t="s">
        <v>130</v>
      </c>
    </row>
    <row r="69" spans="1:22" ht="63" x14ac:dyDescent="0.25">
      <c r="A69" s="193"/>
      <c r="B69" s="83" t="s">
        <v>5</v>
      </c>
      <c r="C69" s="83" t="s">
        <v>6</v>
      </c>
      <c r="D69" s="168" t="s">
        <v>7</v>
      </c>
      <c r="E69" s="84" t="s">
        <v>8</v>
      </c>
      <c r="F69" s="83" t="s">
        <v>5</v>
      </c>
      <c r="G69" s="83" t="s">
        <v>6</v>
      </c>
      <c r="H69" s="168" t="s">
        <v>7</v>
      </c>
      <c r="I69" s="84" t="s">
        <v>8</v>
      </c>
      <c r="J69" s="83" t="s">
        <v>5</v>
      </c>
      <c r="K69" s="83" t="s">
        <v>6</v>
      </c>
      <c r="L69" s="168" t="s">
        <v>7</v>
      </c>
      <c r="M69" s="84" t="s">
        <v>8</v>
      </c>
      <c r="N69" s="83" t="s">
        <v>5</v>
      </c>
      <c r="O69" s="83" t="s">
        <v>6</v>
      </c>
      <c r="P69" s="168" t="s">
        <v>7</v>
      </c>
      <c r="Q69" s="84" t="s">
        <v>8</v>
      </c>
      <c r="R69" s="83" t="s">
        <v>5</v>
      </c>
      <c r="S69" s="83" t="s">
        <v>6</v>
      </c>
      <c r="T69" s="168" t="s">
        <v>7</v>
      </c>
      <c r="U69" s="84" t="s">
        <v>8</v>
      </c>
      <c r="V69" s="237"/>
    </row>
    <row r="70" spans="1:22" ht="15.75" x14ac:dyDescent="0.25">
      <c r="A70" s="81">
        <v>1</v>
      </c>
      <c r="B70" s="71">
        <v>1</v>
      </c>
      <c r="C70" s="72">
        <v>2950</v>
      </c>
      <c r="D70" s="72">
        <v>12</v>
      </c>
      <c r="E70" s="82">
        <f>ROUND((D70*C70*B70),0)</f>
        <v>35400</v>
      </c>
      <c r="F70" s="71">
        <v>1</v>
      </c>
      <c r="G70" s="72">
        <v>600</v>
      </c>
      <c r="H70" s="72">
        <v>12</v>
      </c>
      <c r="I70" s="82">
        <f>ROUND((H70*G70*F70),0)</f>
        <v>7200</v>
      </c>
      <c r="J70" s="71">
        <v>1</v>
      </c>
      <c r="K70" s="72">
        <v>3000</v>
      </c>
      <c r="L70" s="72">
        <v>12</v>
      </c>
      <c r="M70" s="82">
        <f>ROUND((L70*K70*J70),0)</f>
        <v>36000</v>
      </c>
      <c r="N70" s="71">
        <v>0</v>
      </c>
      <c r="O70" s="72">
        <v>0</v>
      </c>
      <c r="P70" s="72">
        <v>0</v>
      </c>
      <c r="Q70" s="82">
        <f>ROUND((P70*O70*N70),0)</f>
        <v>0</v>
      </c>
      <c r="R70" s="71">
        <v>1</v>
      </c>
      <c r="S70" s="72">
        <v>15000</v>
      </c>
      <c r="T70" s="72">
        <v>1</v>
      </c>
      <c r="U70" s="82">
        <v>15000</v>
      </c>
      <c r="V70" s="82">
        <f>E70+I70+M70+Q70+U70</f>
        <v>93600</v>
      </c>
    </row>
  </sheetData>
  <mergeCells count="23">
    <mergeCell ref="V3:V4"/>
    <mergeCell ref="A56:B56"/>
    <mergeCell ref="R3:U3"/>
    <mergeCell ref="A3:A4"/>
    <mergeCell ref="B3:E3"/>
    <mergeCell ref="F3:I3"/>
    <mergeCell ref="J3:M3"/>
    <mergeCell ref="N3:Q3"/>
    <mergeCell ref="F59:H59"/>
    <mergeCell ref="R61:U61"/>
    <mergeCell ref="V61:V62"/>
    <mergeCell ref="A68:A69"/>
    <mergeCell ref="B68:E68"/>
    <mergeCell ref="F68:I68"/>
    <mergeCell ref="J68:M68"/>
    <mergeCell ref="N68:Q68"/>
    <mergeCell ref="R68:U68"/>
    <mergeCell ref="V68:V69"/>
    <mergeCell ref="A61:A62"/>
    <mergeCell ref="B61:E61"/>
    <mergeCell ref="F61:I61"/>
    <mergeCell ref="J61:M61"/>
    <mergeCell ref="N61:Q6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66"/>
  <sheetViews>
    <sheetView workbookViewId="0">
      <selection activeCell="A52" sqref="A52:XFD55"/>
    </sheetView>
  </sheetViews>
  <sheetFormatPr defaultRowHeight="15" x14ac:dyDescent="0.25"/>
  <cols>
    <col min="6" max="8" width="10.7109375" customWidth="1"/>
    <col min="9" max="10" width="15.7109375" customWidth="1"/>
    <col min="11" max="11" width="11.85546875" bestFit="1" customWidth="1"/>
  </cols>
  <sheetData>
    <row r="2" spans="1:10" ht="15.75" x14ac:dyDescent="0.25">
      <c r="A2" s="243" t="s">
        <v>136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5.75" x14ac:dyDescent="0.25">
      <c r="A3" s="1"/>
    </row>
    <row r="4" spans="1:10" ht="15.75" customHeight="1" x14ac:dyDescent="0.25">
      <c r="A4" s="210" t="s">
        <v>108</v>
      </c>
      <c r="B4" s="238" t="s">
        <v>33</v>
      </c>
      <c r="C4" s="239"/>
      <c r="D4" s="239"/>
      <c r="E4" s="240"/>
      <c r="F4" s="238" t="s">
        <v>34</v>
      </c>
      <c r="G4" s="239"/>
      <c r="H4" s="239"/>
      <c r="I4" s="240"/>
      <c r="J4" s="241" t="s">
        <v>130</v>
      </c>
    </row>
    <row r="5" spans="1:10" ht="47.25" x14ac:dyDescent="0.25">
      <c r="A5" s="211"/>
      <c r="B5" s="22" t="s">
        <v>5</v>
      </c>
      <c r="C5" s="22" t="s">
        <v>6</v>
      </c>
      <c r="D5" s="12" t="s">
        <v>7</v>
      </c>
      <c r="E5" s="85" t="s">
        <v>8</v>
      </c>
      <c r="F5" s="22" t="s">
        <v>5</v>
      </c>
      <c r="G5" s="22" t="s">
        <v>6</v>
      </c>
      <c r="H5" s="12" t="s">
        <v>7</v>
      </c>
      <c r="I5" s="85" t="s">
        <v>8</v>
      </c>
      <c r="J5" s="242"/>
    </row>
    <row r="6" spans="1:10" ht="15.75" hidden="1" x14ac:dyDescent="0.25">
      <c r="A6" s="86">
        <v>1</v>
      </c>
      <c r="B6" s="87"/>
      <c r="C6" s="87"/>
      <c r="D6" s="87"/>
      <c r="E6" s="88">
        <f>ROUND((B6*C6*D6),0)</f>
        <v>0</v>
      </c>
      <c r="F6" s="71">
        <v>0</v>
      </c>
      <c r="G6" s="72">
        <v>0</v>
      </c>
      <c r="H6" s="72">
        <v>0</v>
      </c>
      <c r="I6" s="45">
        <v>0</v>
      </c>
      <c r="J6" s="89">
        <f t="shared" ref="J6:J37" si="0">E6+I6</f>
        <v>0</v>
      </c>
    </row>
    <row r="7" spans="1:10" ht="15.75" hidden="1" x14ac:dyDescent="0.25">
      <c r="A7" s="90">
        <v>3</v>
      </c>
      <c r="B7" s="87"/>
      <c r="C7" s="87"/>
      <c r="D7" s="87"/>
      <c r="E7" s="88">
        <f t="shared" ref="E7:E55" si="1">ROUND((B7*C7*D7),0)</f>
        <v>0</v>
      </c>
      <c r="F7" s="71">
        <v>30</v>
      </c>
      <c r="G7" s="72">
        <f t="shared" ref="G7:G20" si="2">I7/H7/F7</f>
        <v>989.56666666666672</v>
      </c>
      <c r="H7" s="72">
        <v>1</v>
      </c>
      <c r="I7" s="45">
        <v>29687</v>
      </c>
      <c r="J7" s="89">
        <f t="shared" si="0"/>
        <v>29687</v>
      </c>
    </row>
    <row r="8" spans="1:10" ht="15.75" hidden="1" x14ac:dyDescent="0.25">
      <c r="A8" s="90">
        <v>4</v>
      </c>
      <c r="B8" s="87"/>
      <c r="C8" s="87"/>
      <c r="D8" s="87"/>
      <c r="E8" s="88">
        <f t="shared" si="1"/>
        <v>0</v>
      </c>
      <c r="F8" s="71">
        <v>10</v>
      </c>
      <c r="G8" s="72">
        <f t="shared" si="2"/>
        <v>1237</v>
      </c>
      <c r="H8" s="72">
        <v>1</v>
      </c>
      <c r="I8" s="45">
        <v>12370</v>
      </c>
      <c r="J8" s="89">
        <f t="shared" si="0"/>
        <v>12370</v>
      </c>
    </row>
    <row r="9" spans="1:10" ht="15.75" hidden="1" x14ac:dyDescent="0.25">
      <c r="A9" s="90">
        <v>5</v>
      </c>
      <c r="B9" s="87"/>
      <c r="C9" s="87"/>
      <c r="D9" s="87"/>
      <c r="E9" s="88">
        <f t="shared" si="1"/>
        <v>0</v>
      </c>
      <c r="F9" s="71">
        <v>75</v>
      </c>
      <c r="G9" s="72">
        <f t="shared" si="2"/>
        <v>494.78666666666669</v>
      </c>
      <c r="H9" s="72">
        <v>1</v>
      </c>
      <c r="I9" s="45">
        <v>37109</v>
      </c>
      <c r="J9" s="89">
        <f t="shared" si="0"/>
        <v>37109</v>
      </c>
    </row>
    <row r="10" spans="1:10" ht="15.75" hidden="1" x14ac:dyDescent="0.25">
      <c r="A10" s="90">
        <v>11</v>
      </c>
      <c r="B10" s="87"/>
      <c r="C10" s="87"/>
      <c r="D10" s="87"/>
      <c r="E10" s="88">
        <f t="shared" si="1"/>
        <v>0</v>
      </c>
      <c r="F10" s="71">
        <v>10</v>
      </c>
      <c r="G10" s="72">
        <f t="shared" si="2"/>
        <v>412.3</v>
      </c>
      <c r="H10" s="72">
        <v>1</v>
      </c>
      <c r="I10" s="45">
        <v>4123</v>
      </c>
      <c r="J10" s="89">
        <f t="shared" si="0"/>
        <v>4123</v>
      </c>
    </row>
    <row r="11" spans="1:10" ht="15.75" hidden="1" x14ac:dyDescent="0.25">
      <c r="A11" s="90">
        <v>13</v>
      </c>
      <c r="B11" s="87"/>
      <c r="C11" s="87"/>
      <c r="D11" s="87"/>
      <c r="E11" s="88">
        <f t="shared" si="1"/>
        <v>0</v>
      </c>
      <c r="F11" s="71">
        <v>55</v>
      </c>
      <c r="G11" s="72">
        <f t="shared" si="2"/>
        <v>626.72727272727275</v>
      </c>
      <c r="H11" s="72">
        <v>1</v>
      </c>
      <c r="I11" s="45">
        <v>34470</v>
      </c>
      <c r="J11" s="89">
        <f t="shared" si="0"/>
        <v>34470</v>
      </c>
    </row>
    <row r="12" spans="1:10" ht="15.75" hidden="1" x14ac:dyDescent="0.25">
      <c r="A12" s="90">
        <v>16</v>
      </c>
      <c r="B12" s="87"/>
      <c r="C12" s="87"/>
      <c r="D12" s="87"/>
      <c r="E12" s="88">
        <f t="shared" si="1"/>
        <v>0</v>
      </c>
      <c r="F12" s="71">
        <v>10</v>
      </c>
      <c r="G12" s="72">
        <f t="shared" si="2"/>
        <v>659.7</v>
      </c>
      <c r="H12" s="72">
        <v>1</v>
      </c>
      <c r="I12" s="45">
        <v>6597</v>
      </c>
      <c r="J12" s="89">
        <f t="shared" si="0"/>
        <v>6597</v>
      </c>
    </row>
    <row r="13" spans="1:10" ht="15.75" hidden="1" x14ac:dyDescent="0.25">
      <c r="A13" s="90">
        <v>18</v>
      </c>
      <c r="B13" s="87"/>
      <c r="C13" s="87"/>
      <c r="D13" s="87"/>
      <c r="E13" s="88">
        <f t="shared" si="1"/>
        <v>0</v>
      </c>
      <c r="F13" s="71">
        <v>10</v>
      </c>
      <c r="G13" s="72">
        <f t="shared" si="2"/>
        <v>1649.3</v>
      </c>
      <c r="H13" s="72">
        <v>1</v>
      </c>
      <c r="I13" s="45">
        <v>16493</v>
      </c>
      <c r="J13" s="89">
        <f t="shared" si="0"/>
        <v>16493</v>
      </c>
    </row>
    <row r="14" spans="1:10" ht="15.75" hidden="1" x14ac:dyDescent="0.25">
      <c r="A14" s="90">
        <v>20</v>
      </c>
      <c r="B14" s="87"/>
      <c r="C14" s="87"/>
      <c r="D14" s="87"/>
      <c r="E14" s="88">
        <f t="shared" si="1"/>
        <v>0</v>
      </c>
      <c r="F14" s="71">
        <v>75</v>
      </c>
      <c r="G14" s="72">
        <f t="shared" si="2"/>
        <v>494.78666666666669</v>
      </c>
      <c r="H14" s="72">
        <v>1</v>
      </c>
      <c r="I14" s="45">
        <v>37109</v>
      </c>
      <c r="J14" s="89">
        <f t="shared" si="0"/>
        <v>37109</v>
      </c>
    </row>
    <row r="15" spans="1:10" ht="15.75" hidden="1" x14ac:dyDescent="0.25">
      <c r="A15" s="90">
        <v>21</v>
      </c>
      <c r="B15" s="87"/>
      <c r="C15" s="87"/>
      <c r="D15" s="87"/>
      <c r="E15" s="88">
        <f t="shared" si="1"/>
        <v>0</v>
      </c>
      <c r="F15" s="71">
        <v>35</v>
      </c>
      <c r="G15" s="72">
        <f t="shared" si="2"/>
        <v>412.31428571428569</v>
      </c>
      <c r="H15" s="72">
        <v>1</v>
      </c>
      <c r="I15" s="45">
        <v>14431</v>
      </c>
      <c r="J15" s="89">
        <f t="shared" si="0"/>
        <v>14431</v>
      </c>
    </row>
    <row r="16" spans="1:10" ht="15.75" hidden="1" x14ac:dyDescent="0.25">
      <c r="A16" s="90">
        <v>22</v>
      </c>
      <c r="B16" s="87"/>
      <c r="C16" s="87"/>
      <c r="D16" s="87"/>
      <c r="E16" s="88">
        <f t="shared" si="1"/>
        <v>0</v>
      </c>
      <c r="F16" s="71">
        <v>10</v>
      </c>
      <c r="G16" s="72">
        <f t="shared" si="2"/>
        <v>536</v>
      </c>
      <c r="H16" s="72">
        <v>1</v>
      </c>
      <c r="I16" s="45">
        <v>5360</v>
      </c>
      <c r="J16" s="89">
        <f t="shared" si="0"/>
        <v>5360</v>
      </c>
    </row>
    <row r="17" spans="1:10" ht="15.75" hidden="1" x14ac:dyDescent="0.25">
      <c r="A17" s="90">
        <v>23</v>
      </c>
      <c r="B17" s="87"/>
      <c r="C17" s="87"/>
      <c r="D17" s="87"/>
      <c r="E17" s="88">
        <f t="shared" si="1"/>
        <v>0</v>
      </c>
      <c r="F17" s="71">
        <v>32</v>
      </c>
      <c r="G17" s="72">
        <f t="shared" si="2"/>
        <v>707.71875</v>
      </c>
      <c r="H17" s="72">
        <v>1</v>
      </c>
      <c r="I17" s="45">
        <v>22647</v>
      </c>
      <c r="J17" s="89">
        <f t="shared" si="0"/>
        <v>22647</v>
      </c>
    </row>
    <row r="18" spans="1:10" ht="15.75" hidden="1" x14ac:dyDescent="0.25">
      <c r="A18" s="90">
        <v>26</v>
      </c>
      <c r="B18" s="87"/>
      <c r="C18" s="87"/>
      <c r="D18" s="87"/>
      <c r="E18" s="88">
        <f t="shared" si="1"/>
        <v>0</v>
      </c>
      <c r="F18" s="71">
        <v>40</v>
      </c>
      <c r="G18" s="72">
        <f t="shared" si="2"/>
        <v>206.17500000000001</v>
      </c>
      <c r="H18" s="72">
        <v>1</v>
      </c>
      <c r="I18" s="45">
        <v>8247</v>
      </c>
      <c r="J18" s="89">
        <f t="shared" si="0"/>
        <v>8247</v>
      </c>
    </row>
    <row r="19" spans="1:10" ht="15.75" hidden="1" x14ac:dyDescent="0.25">
      <c r="A19" s="90">
        <v>27</v>
      </c>
      <c r="B19" s="87"/>
      <c r="C19" s="87"/>
      <c r="D19" s="87"/>
      <c r="E19" s="88">
        <f t="shared" si="1"/>
        <v>0</v>
      </c>
      <c r="F19" s="71">
        <v>35</v>
      </c>
      <c r="G19" s="72">
        <f t="shared" si="2"/>
        <v>577.25714285714287</v>
      </c>
      <c r="H19" s="72">
        <v>1</v>
      </c>
      <c r="I19" s="45">
        <v>20204</v>
      </c>
      <c r="J19" s="89">
        <f t="shared" si="0"/>
        <v>20204</v>
      </c>
    </row>
    <row r="20" spans="1:10" ht="15.75" hidden="1" x14ac:dyDescent="0.25">
      <c r="A20" s="90">
        <v>28</v>
      </c>
      <c r="B20" s="87"/>
      <c r="C20" s="87"/>
      <c r="D20" s="87"/>
      <c r="E20" s="88">
        <f t="shared" si="1"/>
        <v>0</v>
      </c>
      <c r="F20" s="71">
        <v>15</v>
      </c>
      <c r="G20" s="72">
        <f t="shared" si="2"/>
        <v>659.73333333333335</v>
      </c>
      <c r="H20" s="72">
        <v>1</v>
      </c>
      <c r="I20" s="45">
        <v>9896</v>
      </c>
      <c r="J20" s="89">
        <f t="shared" si="0"/>
        <v>9896</v>
      </c>
    </row>
    <row r="21" spans="1:10" ht="15.75" hidden="1" x14ac:dyDescent="0.25">
      <c r="A21" s="90">
        <v>31</v>
      </c>
      <c r="B21" s="87"/>
      <c r="C21" s="87"/>
      <c r="D21" s="87"/>
      <c r="E21" s="88">
        <f t="shared" si="1"/>
        <v>0</v>
      </c>
      <c r="F21" s="71">
        <v>0</v>
      </c>
      <c r="G21" s="72"/>
      <c r="H21" s="72">
        <v>1</v>
      </c>
      <c r="I21" s="45">
        <v>0</v>
      </c>
      <c r="J21" s="89">
        <f t="shared" si="0"/>
        <v>0</v>
      </c>
    </row>
    <row r="22" spans="1:10" ht="15.75" hidden="1" x14ac:dyDescent="0.25">
      <c r="A22" s="90">
        <v>33</v>
      </c>
      <c r="B22" s="87"/>
      <c r="C22" s="87"/>
      <c r="D22" s="87"/>
      <c r="E22" s="88">
        <f t="shared" si="1"/>
        <v>0</v>
      </c>
      <c r="F22" s="71">
        <v>50</v>
      </c>
      <c r="G22" s="72">
        <f>I22/H22/F22</f>
        <v>412.32</v>
      </c>
      <c r="H22" s="72">
        <v>1</v>
      </c>
      <c r="I22" s="45">
        <v>20616</v>
      </c>
      <c r="J22" s="89">
        <f t="shared" si="0"/>
        <v>20616</v>
      </c>
    </row>
    <row r="23" spans="1:10" ht="15.75" hidden="1" x14ac:dyDescent="0.25">
      <c r="A23" s="90">
        <v>34</v>
      </c>
      <c r="B23" s="87"/>
      <c r="C23" s="87"/>
      <c r="D23" s="87"/>
      <c r="E23" s="88">
        <f t="shared" si="1"/>
        <v>0</v>
      </c>
      <c r="F23" s="71">
        <v>15</v>
      </c>
      <c r="G23" s="72">
        <f>I23/H23/F23</f>
        <v>371.06666666666666</v>
      </c>
      <c r="H23" s="72">
        <v>1</v>
      </c>
      <c r="I23" s="45">
        <v>5566</v>
      </c>
      <c r="J23" s="89">
        <f t="shared" si="0"/>
        <v>5566</v>
      </c>
    </row>
    <row r="24" spans="1:10" ht="15.75" hidden="1" x14ac:dyDescent="0.25">
      <c r="A24" s="90">
        <v>36</v>
      </c>
      <c r="B24" s="87"/>
      <c r="C24" s="87"/>
      <c r="D24" s="87"/>
      <c r="E24" s="88">
        <f t="shared" si="1"/>
        <v>0</v>
      </c>
      <c r="F24" s="71">
        <v>12</v>
      </c>
      <c r="G24" s="72">
        <f>I24/H24/F24</f>
        <v>1932.75</v>
      </c>
      <c r="H24" s="72">
        <v>1</v>
      </c>
      <c r="I24" s="45">
        <v>23193</v>
      </c>
      <c r="J24" s="89">
        <f t="shared" si="0"/>
        <v>23193</v>
      </c>
    </row>
    <row r="25" spans="1:10" ht="15.75" hidden="1" x14ac:dyDescent="0.25">
      <c r="A25" s="90">
        <v>37</v>
      </c>
      <c r="B25" s="87"/>
      <c r="C25" s="87"/>
      <c r="D25" s="87"/>
      <c r="E25" s="88">
        <f t="shared" si="1"/>
        <v>0</v>
      </c>
      <c r="F25" s="71">
        <v>15</v>
      </c>
      <c r="G25" s="72">
        <f>I25/H25/F25</f>
        <v>412.33333333333331</v>
      </c>
      <c r="H25" s="72">
        <v>1</v>
      </c>
      <c r="I25" s="45">
        <v>6185</v>
      </c>
      <c r="J25" s="89">
        <f t="shared" si="0"/>
        <v>6185</v>
      </c>
    </row>
    <row r="26" spans="1:10" ht="15.75" hidden="1" x14ac:dyDescent="0.25">
      <c r="A26" s="90">
        <v>38</v>
      </c>
      <c r="B26" s="87"/>
      <c r="C26" s="87"/>
      <c r="D26" s="87"/>
      <c r="E26" s="88">
        <f t="shared" si="1"/>
        <v>0</v>
      </c>
      <c r="F26" s="71">
        <v>0</v>
      </c>
      <c r="G26" s="72"/>
      <c r="H26" s="72">
        <v>1</v>
      </c>
      <c r="I26" s="45">
        <v>0</v>
      </c>
      <c r="J26" s="89">
        <f t="shared" si="0"/>
        <v>0</v>
      </c>
    </row>
    <row r="27" spans="1:10" ht="15.75" hidden="1" x14ac:dyDescent="0.25">
      <c r="A27" s="90">
        <v>41</v>
      </c>
      <c r="B27" s="87"/>
      <c r="C27" s="87"/>
      <c r="D27" s="87"/>
      <c r="E27" s="88">
        <f t="shared" si="1"/>
        <v>0</v>
      </c>
      <c r="F27" s="71">
        <v>10</v>
      </c>
      <c r="G27" s="72">
        <f>I27/H27/F27</f>
        <v>824.7</v>
      </c>
      <c r="H27" s="72">
        <v>1</v>
      </c>
      <c r="I27" s="45">
        <v>8247</v>
      </c>
      <c r="J27" s="89">
        <f t="shared" si="0"/>
        <v>8247</v>
      </c>
    </row>
    <row r="28" spans="1:10" ht="15.75" hidden="1" x14ac:dyDescent="0.25">
      <c r="A28" s="90">
        <v>42</v>
      </c>
      <c r="B28" s="87"/>
      <c r="C28" s="87"/>
      <c r="D28" s="87"/>
      <c r="E28" s="88">
        <f t="shared" si="1"/>
        <v>0</v>
      </c>
      <c r="F28" s="71">
        <v>75</v>
      </c>
      <c r="G28" s="72">
        <f>I28/H28/F28</f>
        <v>494.78666666666669</v>
      </c>
      <c r="H28" s="72">
        <v>1</v>
      </c>
      <c r="I28" s="45">
        <v>37109</v>
      </c>
      <c r="J28" s="89">
        <f t="shared" si="0"/>
        <v>37109</v>
      </c>
    </row>
    <row r="29" spans="1:10" ht="15.75" hidden="1" x14ac:dyDescent="0.25">
      <c r="A29" s="90">
        <v>43</v>
      </c>
      <c r="B29" s="87"/>
      <c r="C29" s="87"/>
      <c r="D29" s="87"/>
      <c r="E29" s="88">
        <f t="shared" si="1"/>
        <v>0</v>
      </c>
      <c r="F29" s="71">
        <v>25</v>
      </c>
      <c r="G29" s="72">
        <f>I29/H29/F29</f>
        <v>824.64</v>
      </c>
      <c r="H29" s="72">
        <v>1</v>
      </c>
      <c r="I29" s="45">
        <v>20616</v>
      </c>
      <c r="J29" s="89">
        <f t="shared" si="0"/>
        <v>20616</v>
      </c>
    </row>
    <row r="30" spans="1:10" ht="15.75" hidden="1" x14ac:dyDescent="0.25">
      <c r="A30" s="90">
        <v>44</v>
      </c>
      <c r="B30" s="87"/>
      <c r="C30" s="87"/>
      <c r="D30" s="87"/>
      <c r="E30" s="88">
        <f t="shared" si="1"/>
        <v>0</v>
      </c>
      <c r="F30" s="71">
        <v>10</v>
      </c>
      <c r="G30" s="72">
        <f>I30/H30/F30</f>
        <v>494.8</v>
      </c>
      <c r="H30" s="72">
        <v>1</v>
      </c>
      <c r="I30" s="45">
        <v>4948</v>
      </c>
      <c r="J30" s="89">
        <f t="shared" si="0"/>
        <v>4948</v>
      </c>
    </row>
    <row r="31" spans="1:10" ht="15.75" hidden="1" x14ac:dyDescent="0.25">
      <c r="A31" s="90">
        <v>45</v>
      </c>
      <c r="B31" s="87"/>
      <c r="C31" s="87"/>
      <c r="D31" s="87"/>
      <c r="E31" s="88">
        <f t="shared" si="1"/>
        <v>0</v>
      </c>
      <c r="F31" s="71">
        <v>0</v>
      </c>
      <c r="G31" s="72"/>
      <c r="H31" s="72">
        <v>1</v>
      </c>
      <c r="I31" s="45">
        <v>0</v>
      </c>
      <c r="J31" s="89">
        <f t="shared" si="0"/>
        <v>0</v>
      </c>
    </row>
    <row r="32" spans="1:10" ht="15.75" hidden="1" x14ac:dyDescent="0.25">
      <c r="A32" s="90">
        <v>49</v>
      </c>
      <c r="B32" s="87"/>
      <c r="C32" s="87"/>
      <c r="D32" s="87"/>
      <c r="E32" s="88">
        <f t="shared" si="1"/>
        <v>0</v>
      </c>
      <c r="F32" s="71">
        <v>80</v>
      </c>
      <c r="G32" s="72">
        <f>I32/H32/F32</f>
        <v>536.02499999999998</v>
      </c>
      <c r="H32" s="72">
        <v>1</v>
      </c>
      <c r="I32" s="45">
        <v>42882</v>
      </c>
      <c r="J32" s="89">
        <f t="shared" si="0"/>
        <v>42882</v>
      </c>
    </row>
    <row r="33" spans="1:10" ht="15.75" hidden="1" x14ac:dyDescent="0.25">
      <c r="A33" s="90">
        <v>50</v>
      </c>
      <c r="B33" s="87"/>
      <c r="C33" s="87"/>
      <c r="D33" s="87"/>
      <c r="E33" s="88">
        <f t="shared" si="1"/>
        <v>0</v>
      </c>
      <c r="F33" s="71">
        <v>25</v>
      </c>
      <c r="G33" s="72">
        <f>I33/H33/F33</f>
        <v>1236.96</v>
      </c>
      <c r="H33" s="72">
        <v>1</v>
      </c>
      <c r="I33" s="45">
        <v>30924</v>
      </c>
      <c r="J33" s="89">
        <f t="shared" si="0"/>
        <v>30924</v>
      </c>
    </row>
    <row r="34" spans="1:10" ht="15.75" hidden="1" x14ac:dyDescent="0.25">
      <c r="A34" s="90">
        <v>53</v>
      </c>
      <c r="B34" s="87"/>
      <c r="C34" s="87"/>
      <c r="D34" s="87"/>
      <c r="E34" s="88">
        <f t="shared" si="1"/>
        <v>0</v>
      </c>
      <c r="F34" s="71">
        <v>12</v>
      </c>
      <c r="G34" s="72">
        <f>I34/H34/F34</f>
        <v>824.66666666666663</v>
      </c>
      <c r="H34" s="72">
        <v>1</v>
      </c>
      <c r="I34" s="45">
        <v>9896</v>
      </c>
      <c r="J34" s="89">
        <f t="shared" si="0"/>
        <v>9896</v>
      </c>
    </row>
    <row r="35" spans="1:10" ht="15.75" hidden="1" x14ac:dyDescent="0.25">
      <c r="A35" s="90">
        <v>56</v>
      </c>
      <c r="B35" s="87"/>
      <c r="C35" s="87"/>
      <c r="D35" s="87"/>
      <c r="E35" s="88">
        <f t="shared" si="1"/>
        <v>0</v>
      </c>
      <c r="F35" s="71">
        <v>25</v>
      </c>
      <c r="G35" s="72">
        <f>I35/H35/F35</f>
        <v>412.32</v>
      </c>
      <c r="H35" s="72">
        <v>1</v>
      </c>
      <c r="I35" s="45">
        <v>10308</v>
      </c>
      <c r="J35" s="89">
        <f t="shared" si="0"/>
        <v>10308</v>
      </c>
    </row>
    <row r="36" spans="1:10" ht="15.75" hidden="1" x14ac:dyDescent="0.25">
      <c r="A36" s="90">
        <v>57</v>
      </c>
      <c r="B36" s="87"/>
      <c r="C36" s="87"/>
      <c r="D36" s="87"/>
      <c r="E36" s="88">
        <f t="shared" si="1"/>
        <v>0</v>
      </c>
      <c r="F36" s="71">
        <v>0</v>
      </c>
      <c r="G36" s="72"/>
      <c r="H36" s="72">
        <v>1</v>
      </c>
      <c r="I36" s="45">
        <v>0</v>
      </c>
      <c r="J36" s="89">
        <f t="shared" si="0"/>
        <v>0</v>
      </c>
    </row>
    <row r="37" spans="1:10" ht="15.75" hidden="1" x14ac:dyDescent="0.25">
      <c r="A37" s="90">
        <v>58</v>
      </c>
      <c r="B37" s="87"/>
      <c r="C37" s="87"/>
      <c r="D37" s="87"/>
      <c r="E37" s="88">
        <f t="shared" si="1"/>
        <v>0</v>
      </c>
      <c r="F37" s="71">
        <v>10</v>
      </c>
      <c r="G37" s="72">
        <f t="shared" ref="G37:G46" si="3">I37/H37/F37</f>
        <v>536</v>
      </c>
      <c r="H37" s="72">
        <v>1</v>
      </c>
      <c r="I37" s="45">
        <v>5360</v>
      </c>
      <c r="J37" s="89">
        <f t="shared" si="0"/>
        <v>5360</v>
      </c>
    </row>
    <row r="38" spans="1:10" ht="15.75" hidden="1" x14ac:dyDescent="0.25">
      <c r="A38" s="90" t="s">
        <v>110</v>
      </c>
      <c r="B38" s="87"/>
      <c r="C38" s="87"/>
      <c r="D38" s="87"/>
      <c r="E38" s="88">
        <f t="shared" si="1"/>
        <v>0</v>
      </c>
      <c r="F38" s="71">
        <v>26</v>
      </c>
      <c r="G38" s="72">
        <f t="shared" si="3"/>
        <v>907.11538461538464</v>
      </c>
      <c r="H38" s="72">
        <v>1</v>
      </c>
      <c r="I38" s="45">
        <v>23585</v>
      </c>
      <c r="J38" s="89">
        <f t="shared" ref="J38:J55" si="4">E38+I38</f>
        <v>23585</v>
      </c>
    </row>
    <row r="39" spans="1:10" ht="15.75" hidden="1" x14ac:dyDescent="0.25">
      <c r="A39" s="90" t="s">
        <v>111</v>
      </c>
      <c r="B39" s="87"/>
      <c r="C39" s="87"/>
      <c r="D39" s="87"/>
      <c r="E39" s="88">
        <f t="shared" si="1"/>
        <v>0</v>
      </c>
      <c r="F39" s="71">
        <v>23</v>
      </c>
      <c r="G39" s="72">
        <f t="shared" si="3"/>
        <v>742.17391304347825</v>
      </c>
      <c r="H39" s="72">
        <v>1</v>
      </c>
      <c r="I39" s="45">
        <v>17070</v>
      </c>
      <c r="J39" s="89">
        <f t="shared" si="4"/>
        <v>17070</v>
      </c>
    </row>
    <row r="40" spans="1:10" ht="15.75" hidden="1" x14ac:dyDescent="0.25">
      <c r="A40" s="90" t="s">
        <v>112</v>
      </c>
      <c r="B40" s="87"/>
      <c r="C40" s="87"/>
      <c r="D40" s="87"/>
      <c r="E40" s="88">
        <f t="shared" si="1"/>
        <v>0</v>
      </c>
      <c r="F40" s="71">
        <v>50</v>
      </c>
      <c r="G40" s="72">
        <f t="shared" si="3"/>
        <v>412.32</v>
      </c>
      <c r="H40" s="72">
        <v>1</v>
      </c>
      <c r="I40" s="45">
        <v>20616</v>
      </c>
      <c r="J40" s="89">
        <f t="shared" si="4"/>
        <v>20616</v>
      </c>
    </row>
    <row r="41" spans="1:10" ht="15.75" hidden="1" x14ac:dyDescent="0.25">
      <c r="A41" s="90" t="s">
        <v>113</v>
      </c>
      <c r="B41" s="87"/>
      <c r="C41" s="87"/>
      <c r="D41" s="87"/>
      <c r="E41" s="88">
        <f t="shared" si="1"/>
        <v>0</v>
      </c>
      <c r="F41" s="71">
        <v>27</v>
      </c>
      <c r="G41" s="72">
        <f t="shared" si="3"/>
        <v>419.96296296296299</v>
      </c>
      <c r="H41" s="72">
        <v>1</v>
      </c>
      <c r="I41" s="45">
        <v>11339</v>
      </c>
      <c r="J41" s="89">
        <f t="shared" si="4"/>
        <v>11339</v>
      </c>
    </row>
    <row r="42" spans="1:10" ht="15.75" hidden="1" x14ac:dyDescent="0.25">
      <c r="A42" s="90" t="s">
        <v>114</v>
      </c>
      <c r="B42" s="87"/>
      <c r="C42" s="87"/>
      <c r="D42" s="87"/>
      <c r="E42" s="88">
        <f t="shared" si="1"/>
        <v>0</v>
      </c>
      <c r="F42" s="71">
        <v>50</v>
      </c>
      <c r="G42" s="72">
        <f t="shared" si="3"/>
        <v>700.96</v>
      </c>
      <c r="H42" s="72">
        <v>1</v>
      </c>
      <c r="I42" s="45">
        <v>35048</v>
      </c>
      <c r="J42" s="89">
        <f t="shared" si="4"/>
        <v>35048</v>
      </c>
    </row>
    <row r="43" spans="1:10" ht="15.75" hidden="1" x14ac:dyDescent="0.25">
      <c r="A43" s="90" t="s">
        <v>115</v>
      </c>
      <c r="B43" s="87"/>
      <c r="C43" s="87"/>
      <c r="D43" s="87"/>
      <c r="E43" s="88">
        <f t="shared" si="1"/>
        <v>0</v>
      </c>
      <c r="F43" s="71">
        <v>40</v>
      </c>
      <c r="G43" s="72">
        <f t="shared" si="3"/>
        <v>371.1</v>
      </c>
      <c r="H43" s="72">
        <v>1</v>
      </c>
      <c r="I43" s="45">
        <v>14844</v>
      </c>
      <c r="J43" s="89">
        <f t="shared" si="4"/>
        <v>14844</v>
      </c>
    </row>
    <row r="44" spans="1:10" ht="15.75" hidden="1" x14ac:dyDescent="0.25">
      <c r="A44" s="90" t="s">
        <v>116</v>
      </c>
      <c r="B44" s="87"/>
      <c r="C44" s="87"/>
      <c r="D44" s="87"/>
      <c r="E44" s="88">
        <f t="shared" si="1"/>
        <v>0</v>
      </c>
      <c r="F44" s="71">
        <v>22</v>
      </c>
      <c r="G44" s="72">
        <f t="shared" si="3"/>
        <v>371.09090909090907</v>
      </c>
      <c r="H44" s="72">
        <v>1</v>
      </c>
      <c r="I44" s="45">
        <v>8164</v>
      </c>
      <c r="J44" s="89">
        <f t="shared" si="4"/>
        <v>8164</v>
      </c>
    </row>
    <row r="45" spans="1:10" ht="15.75" hidden="1" x14ac:dyDescent="0.25">
      <c r="A45" s="90" t="s">
        <v>117</v>
      </c>
      <c r="B45" s="87"/>
      <c r="C45" s="87"/>
      <c r="D45" s="87"/>
      <c r="E45" s="88">
        <f t="shared" si="1"/>
        <v>0</v>
      </c>
      <c r="F45" s="71">
        <v>22</v>
      </c>
      <c r="G45" s="72">
        <f t="shared" si="3"/>
        <v>843.40909090909088</v>
      </c>
      <c r="H45" s="72">
        <v>1</v>
      </c>
      <c r="I45" s="45">
        <v>18555</v>
      </c>
      <c r="J45" s="89">
        <f t="shared" si="4"/>
        <v>18555</v>
      </c>
    </row>
    <row r="46" spans="1:10" ht="15.75" hidden="1" x14ac:dyDescent="0.25">
      <c r="A46" s="90" t="s">
        <v>118</v>
      </c>
      <c r="B46" s="87"/>
      <c r="C46" s="87"/>
      <c r="D46" s="87"/>
      <c r="E46" s="88">
        <f t="shared" si="1"/>
        <v>0</v>
      </c>
      <c r="F46" s="71">
        <v>30</v>
      </c>
      <c r="G46" s="72">
        <f t="shared" si="3"/>
        <v>494.8</v>
      </c>
      <c r="H46" s="72">
        <v>1</v>
      </c>
      <c r="I46" s="45">
        <v>14844</v>
      </c>
      <c r="J46" s="89">
        <f t="shared" si="4"/>
        <v>14844</v>
      </c>
    </row>
    <row r="47" spans="1:10" ht="15.75" hidden="1" x14ac:dyDescent="0.25">
      <c r="A47" s="90" t="s">
        <v>0</v>
      </c>
      <c r="B47" s="87"/>
      <c r="C47" s="87"/>
      <c r="D47" s="87"/>
      <c r="E47" s="88">
        <f t="shared" si="1"/>
        <v>0</v>
      </c>
      <c r="F47" s="71">
        <v>0</v>
      </c>
      <c r="G47" s="72"/>
      <c r="H47" s="72">
        <v>1</v>
      </c>
      <c r="I47" s="45">
        <v>0</v>
      </c>
      <c r="J47" s="89">
        <f t="shared" si="4"/>
        <v>0</v>
      </c>
    </row>
    <row r="48" spans="1:10" ht="15.75" hidden="1" x14ac:dyDescent="0.25">
      <c r="A48" s="90" t="s">
        <v>119</v>
      </c>
      <c r="B48" s="87"/>
      <c r="C48" s="87"/>
      <c r="D48" s="87"/>
      <c r="E48" s="88">
        <f t="shared" si="1"/>
        <v>0</v>
      </c>
      <c r="F48" s="71">
        <v>4</v>
      </c>
      <c r="G48" s="72">
        <f>I48/H48/F48</f>
        <v>649.5</v>
      </c>
      <c r="H48" s="72">
        <v>1</v>
      </c>
      <c r="I48" s="45">
        <v>2598</v>
      </c>
      <c r="J48" s="89">
        <f t="shared" si="4"/>
        <v>2598</v>
      </c>
    </row>
    <row r="49" spans="1:10" ht="15.75" hidden="1" x14ac:dyDescent="0.25">
      <c r="A49" s="90" t="s">
        <v>100</v>
      </c>
      <c r="B49" s="87"/>
      <c r="C49" s="87"/>
      <c r="D49" s="87"/>
      <c r="E49" s="88">
        <f t="shared" si="1"/>
        <v>0</v>
      </c>
      <c r="F49" s="71">
        <v>25</v>
      </c>
      <c r="G49" s="72">
        <f>I49/H49/F49</f>
        <v>824.64</v>
      </c>
      <c r="H49" s="72">
        <v>1</v>
      </c>
      <c r="I49" s="45">
        <v>20616</v>
      </c>
      <c r="J49" s="89">
        <f t="shared" si="4"/>
        <v>20616</v>
      </c>
    </row>
    <row r="50" spans="1:10" ht="15.75" hidden="1" x14ac:dyDescent="0.25">
      <c r="A50" s="90" t="s">
        <v>101</v>
      </c>
      <c r="B50" s="87"/>
      <c r="C50" s="87"/>
      <c r="D50" s="87"/>
      <c r="E50" s="88">
        <f t="shared" si="1"/>
        <v>0</v>
      </c>
      <c r="F50" s="71">
        <v>15</v>
      </c>
      <c r="G50" s="72">
        <f>I50/H50/F50</f>
        <v>659.73333333333335</v>
      </c>
      <c r="H50" s="72">
        <v>1</v>
      </c>
      <c r="I50" s="45">
        <v>9896</v>
      </c>
      <c r="J50" s="89">
        <f t="shared" si="4"/>
        <v>9896</v>
      </c>
    </row>
    <row r="51" spans="1:10" ht="15.75" x14ac:dyDescent="0.25">
      <c r="A51" s="90" t="s">
        <v>102</v>
      </c>
      <c r="B51" s="87"/>
      <c r="C51" s="87"/>
      <c r="D51" s="87"/>
      <c r="E51" s="88">
        <f t="shared" si="1"/>
        <v>0</v>
      </c>
      <c r="F51" s="71">
        <v>0</v>
      </c>
      <c r="G51" s="72"/>
      <c r="H51" s="72">
        <v>1</v>
      </c>
      <c r="I51" s="45">
        <v>0</v>
      </c>
      <c r="J51" s="89">
        <f t="shared" si="4"/>
        <v>0</v>
      </c>
    </row>
    <row r="52" spans="1:10" ht="15.75" hidden="1" x14ac:dyDescent="0.25">
      <c r="A52" s="90" t="s">
        <v>103</v>
      </c>
      <c r="B52" s="87"/>
      <c r="C52" s="87"/>
      <c r="D52" s="87"/>
      <c r="E52" s="88">
        <f t="shared" si="1"/>
        <v>0</v>
      </c>
      <c r="F52" s="71">
        <v>12</v>
      </c>
      <c r="G52" s="72">
        <f>I52/H52/F52</f>
        <v>1288.5</v>
      </c>
      <c r="H52" s="72">
        <v>1</v>
      </c>
      <c r="I52" s="45">
        <v>15462</v>
      </c>
      <c r="J52" s="89">
        <f t="shared" si="4"/>
        <v>15462</v>
      </c>
    </row>
    <row r="53" spans="1:10" ht="15.75" hidden="1" x14ac:dyDescent="0.25">
      <c r="A53" s="90" t="s">
        <v>104</v>
      </c>
      <c r="B53" s="87"/>
      <c r="C53" s="87"/>
      <c r="D53" s="87"/>
      <c r="E53" s="88">
        <f t="shared" si="1"/>
        <v>0</v>
      </c>
      <c r="F53" s="71">
        <v>10</v>
      </c>
      <c r="G53" s="72">
        <f>I53/H53/F53</f>
        <v>412.3</v>
      </c>
      <c r="H53" s="72">
        <v>1</v>
      </c>
      <c r="I53" s="45">
        <v>4123</v>
      </c>
      <c r="J53" s="89">
        <f t="shared" si="4"/>
        <v>4123</v>
      </c>
    </row>
    <row r="54" spans="1:10" ht="15.75" hidden="1" x14ac:dyDescent="0.25">
      <c r="A54" s="90" t="s">
        <v>105</v>
      </c>
      <c r="B54" s="87"/>
      <c r="C54" s="87"/>
      <c r="D54" s="87"/>
      <c r="E54" s="88">
        <f t="shared" si="1"/>
        <v>0</v>
      </c>
      <c r="F54" s="71">
        <v>48</v>
      </c>
      <c r="G54" s="72">
        <f>I54/H54/F54</f>
        <v>494.79166666666669</v>
      </c>
      <c r="H54" s="72">
        <v>1</v>
      </c>
      <c r="I54" s="45">
        <v>23750</v>
      </c>
      <c r="J54" s="89">
        <f t="shared" si="4"/>
        <v>23750</v>
      </c>
    </row>
    <row r="55" spans="1:10" ht="15.75" hidden="1" x14ac:dyDescent="0.25">
      <c r="A55" s="90" t="s">
        <v>106</v>
      </c>
      <c r="B55" s="87"/>
      <c r="C55" s="87"/>
      <c r="D55" s="87"/>
      <c r="E55" s="88">
        <f t="shared" si="1"/>
        <v>0</v>
      </c>
      <c r="F55" s="71">
        <v>15</v>
      </c>
      <c r="G55" s="72">
        <f>I55/H55/F55</f>
        <v>659.8</v>
      </c>
      <c r="H55" s="72">
        <v>1</v>
      </c>
      <c r="I55" s="45">
        <v>9897</v>
      </c>
      <c r="J55" s="89">
        <f t="shared" si="4"/>
        <v>9897</v>
      </c>
    </row>
    <row r="56" spans="1:10" ht="15.75" x14ac:dyDescent="0.25">
      <c r="A56" s="90" t="s">
        <v>122</v>
      </c>
      <c r="B56" s="87"/>
      <c r="C56" s="87"/>
      <c r="D56" s="87"/>
      <c r="E56" s="88">
        <f>SUM(E6:E55)</f>
        <v>0</v>
      </c>
      <c r="F56" s="91">
        <f>SUM(F6:F55)</f>
        <v>1225</v>
      </c>
      <c r="G56" s="87"/>
      <c r="H56" s="87"/>
      <c r="I56" s="88">
        <f>SUM(I6:I55)</f>
        <v>735000</v>
      </c>
      <c r="J56" s="88">
        <f>SUM(J6:J55)</f>
        <v>735000</v>
      </c>
    </row>
    <row r="59" spans="1:10" x14ac:dyDescent="0.25">
      <c r="I59">
        <f>735/1782575</f>
        <v>4.1232486711639062E-4</v>
      </c>
    </row>
    <row r="60" spans="1:10" x14ac:dyDescent="0.25">
      <c r="A60" s="110" t="s">
        <v>198</v>
      </c>
    </row>
    <row r="61" spans="1:10" x14ac:dyDescent="0.25">
      <c r="C61" s="235" t="s">
        <v>197</v>
      </c>
      <c r="D61" s="235"/>
      <c r="E61" s="235"/>
    </row>
    <row r="64" spans="1:10" ht="15.75" x14ac:dyDescent="0.25">
      <c r="A64" s="210" t="s">
        <v>108</v>
      </c>
      <c r="B64" s="238" t="s">
        <v>33</v>
      </c>
      <c r="C64" s="239"/>
      <c r="D64" s="239"/>
      <c r="E64" s="240"/>
      <c r="F64" s="238" t="s">
        <v>34</v>
      </c>
      <c r="G64" s="239"/>
      <c r="H64" s="239"/>
      <c r="I64" s="240"/>
      <c r="J64" s="241" t="s">
        <v>130</v>
      </c>
    </row>
    <row r="65" spans="1:10" ht="47.25" x14ac:dyDescent="0.25">
      <c r="A65" s="211"/>
      <c r="B65" s="22" t="s">
        <v>5</v>
      </c>
      <c r="C65" s="22" t="s">
        <v>6</v>
      </c>
      <c r="D65" s="170" t="s">
        <v>7</v>
      </c>
      <c r="E65" s="85" t="s">
        <v>8</v>
      </c>
      <c r="F65" s="22" t="s">
        <v>5</v>
      </c>
      <c r="G65" s="22" t="s">
        <v>6</v>
      </c>
      <c r="H65" s="170" t="s">
        <v>7</v>
      </c>
      <c r="I65" s="85" t="s">
        <v>8</v>
      </c>
      <c r="J65" s="242"/>
    </row>
    <row r="66" spans="1:10" ht="15.75" x14ac:dyDescent="0.25">
      <c r="A66" s="86">
        <v>1</v>
      </c>
      <c r="B66" s="87"/>
      <c r="C66" s="87"/>
      <c r="D66" s="87"/>
      <c r="E66" s="88">
        <f>ROUND((B66*C66*D66),0)</f>
        <v>0</v>
      </c>
      <c r="F66" s="71">
        <v>10</v>
      </c>
      <c r="G66" s="72">
        <v>1000</v>
      </c>
      <c r="H66" s="72">
        <v>1</v>
      </c>
      <c r="I66" s="45">
        <f>F66*G66*H66</f>
        <v>10000</v>
      </c>
      <c r="J66" s="89">
        <f>E66+I66</f>
        <v>10000</v>
      </c>
    </row>
  </sheetData>
  <mergeCells count="10">
    <mergeCell ref="A64:A65"/>
    <mergeCell ref="B64:E64"/>
    <mergeCell ref="F64:I64"/>
    <mergeCell ref="J64:J65"/>
    <mergeCell ref="A2:J2"/>
    <mergeCell ref="A4:A5"/>
    <mergeCell ref="B4:E4"/>
    <mergeCell ref="F4:I4"/>
    <mergeCell ref="J4:J5"/>
    <mergeCell ref="C61:E6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L70"/>
  <sheetViews>
    <sheetView workbookViewId="0">
      <pane xSplit="1" ySplit="4" topLeftCell="B28" activePane="bottomRight" state="frozen"/>
      <selection pane="topRight" activeCell="B1" sqref="B1"/>
      <selection pane="bottomLeft" activeCell="A5" sqref="A5"/>
      <selection pane="bottomRight" activeCell="A51" sqref="A51:XFD54"/>
    </sheetView>
  </sheetViews>
  <sheetFormatPr defaultRowHeight="15" x14ac:dyDescent="0.25"/>
  <cols>
    <col min="2" max="2" width="9.5703125" bestFit="1" customWidth="1"/>
    <col min="3" max="4" width="12.7109375" customWidth="1"/>
    <col min="5" max="5" width="16.5703125" customWidth="1"/>
    <col min="6" max="8" width="12.7109375" customWidth="1"/>
    <col min="9" max="9" width="16.5703125" customWidth="1"/>
    <col min="10" max="12" width="12.7109375" customWidth="1"/>
    <col min="13" max="13" width="14.85546875" customWidth="1"/>
    <col min="14" max="16" width="12.7109375" customWidth="1"/>
    <col min="17" max="17" width="15.7109375" customWidth="1"/>
    <col min="18" max="20" width="12.7109375" customWidth="1"/>
    <col min="21" max="21" width="15.7109375" customWidth="1"/>
    <col min="22" max="24" width="12.7109375" customWidth="1"/>
    <col min="25" max="25" width="15.7109375" customWidth="1"/>
    <col min="26" max="28" width="12.7109375" customWidth="1"/>
    <col min="29" max="29" width="15.7109375" customWidth="1"/>
    <col min="30" max="32" width="12.7109375" customWidth="1"/>
    <col min="33" max="33" width="15.7109375" customWidth="1"/>
    <col min="34" max="34" width="12.7109375" customWidth="1"/>
    <col min="35" max="37" width="15.7109375" customWidth="1"/>
    <col min="38" max="38" width="12.7109375" customWidth="1"/>
    <col min="39" max="39" width="15.7109375" customWidth="1"/>
    <col min="40" max="40" width="12.7109375" customWidth="1"/>
    <col min="41" max="41" width="15.7109375" customWidth="1"/>
    <col min="42" max="42" width="12.7109375" customWidth="1"/>
    <col min="43" max="43" width="15.7109375" customWidth="1"/>
    <col min="44" max="44" width="12.7109375" customWidth="1"/>
    <col min="45" max="45" width="15.7109375" customWidth="1"/>
    <col min="46" max="46" width="12.7109375" customWidth="1"/>
    <col min="47" max="47" width="15.7109375" customWidth="1"/>
    <col min="48" max="48" width="12.7109375" customWidth="1"/>
    <col min="49" max="49" width="15.7109375" customWidth="1"/>
    <col min="50" max="56" width="12.7109375" customWidth="1"/>
    <col min="57" max="57" width="14.85546875" customWidth="1"/>
    <col min="58" max="66" width="12.7109375" customWidth="1"/>
    <col min="67" max="67" width="13.7109375" customWidth="1"/>
    <col min="68" max="68" width="12.7109375" customWidth="1"/>
    <col min="69" max="69" width="14.85546875" customWidth="1"/>
    <col min="70" max="70" width="12.7109375" customWidth="1"/>
    <col min="71" max="71" width="15.7109375" customWidth="1"/>
    <col min="72" max="72" width="12.7109375" customWidth="1"/>
    <col min="73" max="73" width="15.7109375" customWidth="1"/>
    <col min="74" max="76" width="12.7109375" customWidth="1"/>
    <col min="77" max="77" width="14.85546875" customWidth="1"/>
    <col min="78" max="82" width="12.7109375" customWidth="1"/>
    <col min="83" max="83" width="13.7109375" customWidth="1"/>
    <col min="84" max="84" width="12.7109375" customWidth="1"/>
    <col min="85" max="85" width="13.7109375" customWidth="1"/>
    <col min="86" max="86" width="12.7109375" customWidth="1"/>
    <col min="87" max="87" width="13.7109375" customWidth="1"/>
    <col min="88" max="88" width="12.7109375" customWidth="1"/>
    <col min="89" max="89" width="14.85546875" customWidth="1"/>
    <col min="90" max="90" width="17.85546875" customWidth="1"/>
  </cols>
  <sheetData>
    <row r="1" spans="1:90" ht="15.75" x14ac:dyDescent="0.25">
      <c r="A1" s="30" t="s">
        <v>35</v>
      </c>
    </row>
    <row r="2" spans="1:90" ht="15.75" x14ac:dyDescent="0.25">
      <c r="A2" s="1"/>
    </row>
    <row r="3" spans="1:90" ht="30" customHeight="1" x14ac:dyDescent="0.25">
      <c r="A3" s="210" t="s">
        <v>108</v>
      </c>
      <c r="B3" s="245" t="s">
        <v>36</v>
      </c>
      <c r="C3" s="245"/>
      <c r="D3" s="245"/>
      <c r="E3" s="245"/>
      <c r="F3" s="230" t="s">
        <v>37</v>
      </c>
      <c r="G3" s="227"/>
      <c r="H3" s="227"/>
      <c r="I3" s="228"/>
      <c r="J3" s="223" t="s">
        <v>38</v>
      </c>
      <c r="K3" s="224"/>
      <c r="L3" s="224"/>
      <c r="M3" s="225"/>
      <c r="N3" s="230" t="s">
        <v>39</v>
      </c>
      <c r="O3" s="227"/>
      <c r="P3" s="227"/>
      <c r="Q3" s="228"/>
      <c r="R3" s="230" t="s">
        <v>40</v>
      </c>
      <c r="S3" s="227"/>
      <c r="T3" s="227"/>
      <c r="U3" s="228"/>
      <c r="V3" s="230" t="s">
        <v>41</v>
      </c>
      <c r="W3" s="227"/>
      <c r="X3" s="227"/>
      <c r="Y3" s="228"/>
      <c r="Z3" s="230" t="s">
        <v>42</v>
      </c>
      <c r="AA3" s="227"/>
      <c r="AB3" s="227"/>
      <c r="AC3" s="228"/>
      <c r="AD3" s="230" t="s">
        <v>43</v>
      </c>
      <c r="AE3" s="227"/>
      <c r="AF3" s="227"/>
      <c r="AG3" s="228"/>
      <c r="AH3" s="230" t="s">
        <v>44</v>
      </c>
      <c r="AI3" s="227"/>
      <c r="AJ3" s="227"/>
      <c r="AK3" s="228"/>
      <c r="AL3" s="230" t="s">
        <v>45</v>
      </c>
      <c r="AM3" s="227"/>
      <c r="AN3" s="227"/>
      <c r="AO3" s="228"/>
      <c r="AP3" s="230" t="s">
        <v>46</v>
      </c>
      <c r="AQ3" s="227"/>
      <c r="AR3" s="227"/>
      <c r="AS3" s="228"/>
      <c r="AT3" s="223" t="s">
        <v>47</v>
      </c>
      <c r="AU3" s="224"/>
      <c r="AV3" s="224"/>
      <c r="AW3" s="225"/>
      <c r="AX3" s="230" t="s">
        <v>48</v>
      </c>
      <c r="AY3" s="227"/>
      <c r="AZ3" s="227"/>
      <c r="BA3" s="228"/>
      <c r="BB3" s="230" t="s">
        <v>49</v>
      </c>
      <c r="BC3" s="227"/>
      <c r="BD3" s="227"/>
      <c r="BE3" s="228"/>
      <c r="BF3" s="230" t="s">
        <v>50</v>
      </c>
      <c r="BG3" s="227"/>
      <c r="BH3" s="227"/>
      <c r="BI3" s="228"/>
      <c r="BJ3" s="223" t="s">
        <v>51</v>
      </c>
      <c r="BK3" s="224"/>
      <c r="BL3" s="224"/>
      <c r="BM3" s="225"/>
      <c r="BN3" s="223" t="s">
        <v>52</v>
      </c>
      <c r="BO3" s="224"/>
      <c r="BP3" s="224"/>
      <c r="BQ3" s="225"/>
      <c r="BR3" s="230" t="s">
        <v>53</v>
      </c>
      <c r="BS3" s="227"/>
      <c r="BT3" s="227"/>
      <c r="BU3" s="228"/>
      <c r="BV3" s="223" t="s">
        <v>54</v>
      </c>
      <c r="BW3" s="224"/>
      <c r="BX3" s="224"/>
      <c r="BY3" s="225"/>
      <c r="BZ3" s="230" t="s">
        <v>55</v>
      </c>
      <c r="CA3" s="227"/>
      <c r="CB3" s="227"/>
      <c r="CC3" s="228"/>
      <c r="CD3" s="223" t="s">
        <v>56</v>
      </c>
      <c r="CE3" s="224"/>
      <c r="CF3" s="224"/>
      <c r="CG3" s="225"/>
      <c r="CH3" s="230" t="s">
        <v>57</v>
      </c>
      <c r="CI3" s="227"/>
      <c r="CJ3" s="227"/>
      <c r="CK3" s="228"/>
      <c r="CL3" s="244" t="s">
        <v>130</v>
      </c>
    </row>
    <row r="4" spans="1:90" ht="47.25" x14ac:dyDescent="0.25">
      <c r="A4" s="211"/>
      <c r="B4" s="38" t="s">
        <v>5</v>
      </c>
      <c r="C4" s="38" t="s">
        <v>6</v>
      </c>
      <c r="D4" s="92" t="s">
        <v>7</v>
      </c>
      <c r="E4" s="93" t="s">
        <v>8</v>
      </c>
      <c r="F4" s="38" t="s">
        <v>5</v>
      </c>
      <c r="G4" s="38" t="s">
        <v>6</v>
      </c>
      <c r="H4" s="92" t="s">
        <v>7</v>
      </c>
      <c r="I4" s="93" t="s">
        <v>8</v>
      </c>
      <c r="J4" s="38" t="s">
        <v>5</v>
      </c>
      <c r="K4" s="38" t="s">
        <v>6</v>
      </c>
      <c r="L4" s="92" t="s">
        <v>7</v>
      </c>
      <c r="M4" s="93" t="s">
        <v>8</v>
      </c>
      <c r="N4" s="38" t="s">
        <v>5</v>
      </c>
      <c r="O4" s="38" t="s">
        <v>6</v>
      </c>
      <c r="P4" s="92" t="s">
        <v>7</v>
      </c>
      <c r="Q4" s="93" t="s">
        <v>8</v>
      </c>
      <c r="R4" s="38" t="s">
        <v>5</v>
      </c>
      <c r="S4" s="38" t="s">
        <v>6</v>
      </c>
      <c r="T4" s="92" t="s">
        <v>7</v>
      </c>
      <c r="U4" s="93" t="s">
        <v>8</v>
      </c>
      <c r="V4" s="38" t="s">
        <v>5</v>
      </c>
      <c r="W4" s="38" t="s">
        <v>6</v>
      </c>
      <c r="X4" s="92" t="s">
        <v>7</v>
      </c>
      <c r="Y4" s="93" t="s">
        <v>8</v>
      </c>
      <c r="Z4" s="38" t="s">
        <v>5</v>
      </c>
      <c r="AA4" s="38" t="s">
        <v>6</v>
      </c>
      <c r="AB4" s="92" t="s">
        <v>7</v>
      </c>
      <c r="AC4" s="93" t="s">
        <v>8</v>
      </c>
      <c r="AD4" s="38" t="s">
        <v>5</v>
      </c>
      <c r="AE4" s="38" t="s">
        <v>6</v>
      </c>
      <c r="AF4" s="92" t="s">
        <v>7</v>
      </c>
      <c r="AG4" s="93" t="s">
        <v>8</v>
      </c>
      <c r="AH4" s="38" t="s">
        <v>5</v>
      </c>
      <c r="AI4" s="38" t="s">
        <v>6</v>
      </c>
      <c r="AJ4" s="92" t="s">
        <v>7</v>
      </c>
      <c r="AK4" s="93" t="s">
        <v>8</v>
      </c>
      <c r="AL4" s="38" t="s">
        <v>5</v>
      </c>
      <c r="AM4" s="38" t="s">
        <v>6</v>
      </c>
      <c r="AN4" s="92" t="s">
        <v>7</v>
      </c>
      <c r="AO4" s="42" t="s">
        <v>8</v>
      </c>
      <c r="AP4" s="38" t="s">
        <v>5</v>
      </c>
      <c r="AQ4" s="38" t="s">
        <v>6</v>
      </c>
      <c r="AR4" s="92" t="s">
        <v>7</v>
      </c>
      <c r="AS4" s="42" t="s">
        <v>8</v>
      </c>
      <c r="AT4" s="38" t="s">
        <v>5</v>
      </c>
      <c r="AU4" s="38" t="s">
        <v>6</v>
      </c>
      <c r="AV4" s="92" t="s">
        <v>7</v>
      </c>
      <c r="AW4" s="42" t="s">
        <v>8</v>
      </c>
      <c r="AX4" s="38" t="s">
        <v>5</v>
      </c>
      <c r="AY4" s="38" t="s">
        <v>6</v>
      </c>
      <c r="AZ4" s="92" t="s">
        <v>7</v>
      </c>
      <c r="BA4" s="42" t="s">
        <v>8</v>
      </c>
      <c r="BB4" s="38" t="s">
        <v>5</v>
      </c>
      <c r="BC4" s="38" t="s">
        <v>6</v>
      </c>
      <c r="BD4" s="92" t="s">
        <v>7</v>
      </c>
      <c r="BE4" s="42" t="s">
        <v>8</v>
      </c>
      <c r="BF4" s="38" t="s">
        <v>5</v>
      </c>
      <c r="BG4" s="38" t="s">
        <v>6</v>
      </c>
      <c r="BH4" s="92" t="s">
        <v>7</v>
      </c>
      <c r="BI4" s="42" t="s">
        <v>8</v>
      </c>
      <c r="BJ4" s="38" t="s">
        <v>5</v>
      </c>
      <c r="BK4" s="38" t="s">
        <v>6</v>
      </c>
      <c r="BL4" s="92" t="s">
        <v>7</v>
      </c>
      <c r="BM4" s="42" t="s">
        <v>8</v>
      </c>
      <c r="BN4" s="38" t="s">
        <v>5</v>
      </c>
      <c r="BO4" s="38" t="s">
        <v>6</v>
      </c>
      <c r="BP4" s="92" t="s">
        <v>7</v>
      </c>
      <c r="BQ4" s="42" t="s">
        <v>8</v>
      </c>
      <c r="BR4" s="38" t="s">
        <v>5</v>
      </c>
      <c r="BS4" s="38" t="s">
        <v>6</v>
      </c>
      <c r="BT4" s="92" t="s">
        <v>7</v>
      </c>
      <c r="BU4" s="42" t="s">
        <v>8</v>
      </c>
      <c r="BV4" s="38" t="s">
        <v>5</v>
      </c>
      <c r="BW4" s="38" t="s">
        <v>6</v>
      </c>
      <c r="BX4" s="92" t="s">
        <v>7</v>
      </c>
      <c r="BY4" s="42" t="s">
        <v>8</v>
      </c>
      <c r="BZ4" s="38" t="s">
        <v>5</v>
      </c>
      <c r="CA4" s="38" t="s">
        <v>6</v>
      </c>
      <c r="CB4" s="92" t="s">
        <v>7</v>
      </c>
      <c r="CC4" s="42" t="s">
        <v>8</v>
      </c>
      <c r="CD4" s="38" t="s">
        <v>5</v>
      </c>
      <c r="CE4" s="38" t="s">
        <v>6</v>
      </c>
      <c r="CF4" s="92" t="s">
        <v>7</v>
      </c>
      <c r="CG4" s="42" t="s">
        <v>8</v>
      </c>
      <c r="CH4" s="38" t="s">
        <v>5</v>
      </c>
      <c r="CI4" s="38" t="s">
        <v>6</v>
      </c>
      <c r="CJ4" s="92" t="s">
        <v>7</v>
      </c>
      <c r="CK4" s="42" t="s">
        <v>8</v>
      </c>
      <c r="CL4" s="244"/>
    </row>
    <row r="5" spans="1:90" ht="15.75" hidden="1" x14ac:dyDescent="0.25">
      <c r="A5" s="39">
        <v>1</v>
      </c>
      <c r="B5" s="71">
        <v>0</v>
      </c>
      <c r="C5" s="72">
        <v>0</v>
      </c>
      <c r="D5" s="72">
        <v>0</v>
      </c>
      <c r="E5" s="45">
        <f>ROUND((D5*C5*B5),0)</f>
        <v>0</v>
      </c>
      <c r="F5" s="71">
        <v>0</v>
      </c>
      <c r="G5" s="72">
        <v>0</v>
      </c>
      <c r="H5" s="72">
        <v>0</v>
      </c>
      <c r="I5" s="45">
        <f>ROUND((H5*G5*F5),0)</f>
        <v>0</v>
      </c>
      <c r="J5" s="71">
        <v>0</v>
      </c>
      <c r="K5" s="72">
        <v>0</v>
      </c>
      <c r="L5" s="72">
        <v>0</v>
      </c>
      <c r="M5" s="45">
        <f>ROUND((L5*K5*J5),0)</f>
        <v>0</v>
      </c>
      <c r="N5" s="71">
        <v>0</v>
      </c>
      <c r="O5" s="72">
        <v>0</v>
      </c>
      <c r="P5" s="72">
        <v>0</v>
      </c>
      <c r="Q5" s="45">
        <f>ROUND((P5*O5*N5),0)</f>
        <v>0</v>
      </c>
      <c r="R5" s="71">
        <v>0</v>
      </c>
      <c r="S5" s="72">
        <v>0</v>
      </c>
      <c r="T5" s="72">
        <v>0</v>
      </c>
      <c r="U5" s="45">
        <f t="shared" ref="U5:U54" si="0">ROUND((T5*S5*R5),0)</f>
        <v>0</v>
      </c>
      <c r="V5" s="71">
        <v>0</v>
      </c>
      <c r="W5" s="72">
        <v>0</v>
      </c>
      <c r="X5" s="72">
        <v>0</v>
      </c>
      <c r="Y5" s="45">
        <f t="shared" ref="Y5:Y54" si="1">ROUND((X5*W5*V5),0)</f>
        <v>0</v>
      </c>
      <c r="Z5" s="71">
        <v>0</v>
      </c>
      <c r="AA5" s="72">
        <v>0</v>
      </c>
      <c r="AB5" s="72">
        <v>0</v>
      </c>
      <c r="AC5" s="45">
        <f t="shared" ref="AC5:AC54" si="2">ROUND((AB5*AA5*Z5),0)</f>
        <v>0</v>
      </c>
      <c r="AD5" s="71">
        <v>0</v>
      </c>
      <c r="AE5" s="72">
        <v>0</v>
      </c>
      <c r="AF5" s="72">
        <v>0</v>
      </c>
      <c r="AG5" s="45">
        <f t="shared" ref="AG5:AG54" si="3">ROUND((AF5*AE5*AD5),0)</f>
        <v>0</v>
      </c>
      <c r="AH5" s="71">
        <v>0</v>
      </c>
      <c r="AI5" s="72">
        <v>0</v>
      </c>
      <c r="AJ5" s="72">
        <v>0</v>
      </c>
      <c r="AK5" s="45">
        <f t="shared" ref="AK5:AK53" si="4">ROUND((AJ5*AI5*AH5),0)</f>
        <v>0</v>
      </c>
      <c r="AL5" s="71">
        <v>0</v>
      </c>
      <c r="AM5" s="72">
        <v>0</v>
      </c>
      <c r="AN5" s="72">
        <v>0</v>
      </c>
      <c r="AO5" s="45">
        <f t="shared" ref="AO5:AO53" si="5">ROUND((AN5*AM5*AL5),0)</f>
        <v>0</v>
      </c>
      <c r="AP5" s="71">
        <v>0</v>
      </c>
      <c r="AQ5" s="72">
        <v>0</v>
      </c>
      <c r="AR5" s="72">
        <v>0</v>
      </c>
      <c r="AS5" s="45">
        <f t="shared" ref="AS5:AS53" si="6">ROUND((AR5*AQ5*AP5),0)</f>
        <v>0</v>
      </c>
      <c r="AT5" s="71">
        <v>0</v>
      </c>
      <c r="AU5" s="72">
        <v>0</v>
      </c>
      <c r="AV5" s="72">
        <v>0</v>
      </c>
      <c r="AW5" s="45">
        <f t="shared" ref="AW5:AW54" si="7">ROUND((AV5*AU5*AT5),0)</f>
        <v>0</v>
      </c>
      <c r="AX5" s="16"/>
      <c r="AY5" s="16"/>
      <c r="AZ5" s="16"/>
      <c r="BA5" s="45">
        <f t="shared" ref="BA5:BA54" si="8">ROUND((AZ5*AY5*AX5),0)</f>
        <v>0</v>
      </c>
      <c r="BB5" s="71">
        <v>0</v>
      </c>
      <c r="BC5" s="72">
        <v>0</v>
      </c>
      <c r="BD5" s="72">
        <v>0</v>
      </c>
      <c r="BE5" s="45">
        <f t="shared" ref="BE5:BE53" si="9">ROUND((BD5*BC5*BB5),0)</f>
        <v>0</v>
      </c>
      <c r="BF5" s="16"/>
      <c r="BG5" s="16"/>
      <c r="BH5" s="16"/>
      <c r="BI5" s="45">
        <f t="shared" ref="BI5:BI54" si="10">ROUND((BH5*BG5*BF5),0)</f>
        <v>0</v>
      </c>
      <c r="BJ5" s="16"/>
      <c r="BK5" s="16"/>
      <c r="BL5" s="16"/>
      <c r="BM5" s="137">
        <f t="shared" ref="BM5:BM54" si="11">ROUND((BL5*BK5*BJ5),0)</f>
        <v>0</v>
      </c>
      <c r="BN5" s="138">
        <v>0</v>
      </c>
      <c r="BO5" s="138">
        <v>0</v>
      </c>
      <c r="BP5" s="138">
        <v>0</v>
      </c>
      <c r="BQ5" s="45">
        <f t="shared" ref="BQ5:BQ54" si="12">ROUND((BP5*BO5*BN5),0)</f>
        <v>0</v>
      </c>
      <c r="BR5" s="71">
        <v>0</v>
      </c>
      <c r="BS5" s="72">
        <v>0</v>
      </c>
      <c r="BT5" s="72">
        <v>0</v>
      </c>
      <c r="BU5" s="45">
        <f t="shared" ref="BU5:BU54" si="13">ROUND((BT5*BS5*BR5),0)</f>
        <v>0</v>
      </c>
      <c r="BV5" s="71">
        <v>0</v>
      </c>
      <c r="BW5" s="72">
        <v>0</v>
      </c>
      <c r="BX5" s="72">
        <v>0</v>
      </c>
      <c r="BY5" s="45">
        <f t="shared" ref="BY5:BY54" si="14">ROUND((BX5*BW5*BV5),0)</f>
        <v>0</v>
      </c>
      <c r="BZ5" s="16"/>
      <c r="CA5" s="16"/>
      <c r="CB5" s="16"/>
      <c r="CC5" s="45">
        <f t="shared" ref="CC5:CC54" si="15">ROUND((CB5*CA5*BZ5),0)</f>
        <v>0</v>
      </c>
      <c r="CD5" s="71">
        <v>0</v>
      </c>
      <c r="CE5" s="72">
        <v>0</v>
      </c>
      <c r="CF5" s="72">
        <v>0</v>
      </c>
      <c r="CG5" s="45">
        <f t="shared" ref="CG5:CG54" si="16">ROUND((CF5*CE5*CD5),0)</f>
        <v>0</v>
      </c>
      <c r="CH5" s="71">
        <v>0</v>
      </c>
      <c r="CI5" s="72">
        <v>0</v>
      </c>
      <c r="CJ5" s="72">
        <v>0</v>
      </c>
      <c r="CK5" s="45">
        <f t="shared" ref="CK5:CK54" si="17">ROUND((CJ5*CI5*CH5),0)</f>
        <v>0</v>
      </c>
      <c r="CL5" s="94">
        <f t="shared" ref="CL5:CL36" si="18">E5+I5+M5+Q5+U5+Y5+AC5+AG5+AK5+AO5+AS5+AW5+BA5+BE5+BI5+BM5+BQ5+BU5+BY5+CC5+CG5+CK5</f>
        <v>0</v>
      </c>
    </row>
    <row r="6" spans="1:90" ht="15.75" hidden="1" x14ac:dyDescent="0.25">
      <c r="A6" s="40">
        <v>3</v>
      </c>
      <c r="B6" s="71">
        <v>1</v>
      </c>
      <c r="C6" s="72">
        <v>3696</v>
      </c>
      <c r="D6" s="72">
        <v>12</v>
      </c>
      <c r="E6" s="45">
        <f t="shared" ref="E6:E53" si="19">ROUND((D6*C6*B6),0)</f>
        <v>44352</v>
      </c>
      <c r="F6" s="71">
        <v>1</v>
      </c>
      <c r="G6" s="72">
        <v>2223</v>
      </c>
      <c r="H6" s="72">
        <v>12</v>
      </c>
      <c r="I6" s="45">
        <f t="shared" ref="I6:I53" si="20">ROUND((H6*G6*F6),0)</f>
        <v>26676</v>
      </c>
      <c r="J6" s="71">
        <v>0</v>
      </c>
      <c r="K6" s="72">
        <v>0</v>
      </c>
      <c r="L6" s="72">
        <v>12</v>
      </c>
      <c r="M6" s="45">
        <f t="shared" ref="M6:M53" si="21">ROUND((L6*K6*J6),0)</f>
        <v>0</v>
      </c>
      <c r="N6" s="71">
        <v>2</v>
      </c>
      <c r="O6" s="73">
        <v>4500</v>
      </c>
      <c r="P6" s="72">
        <v>12</v>
      </c>
      <c r="Q6" s="45">
        <f t="shared" ref="Q6:Q54" si="22">ROUND((P6*O6*N6),0)</f>
        <v>108000</v>
      </c>
      <c r="R6" s="71">
        <v>0</v>
      </c>
      <c r="S6" s="72">
        <v>0</v>
      </c>
      <c r="T6" s="72">
        <v>12</v>
      </c>
      <c r="U6" s="45">
        <f t="shared" si="0"/>
        <v>0</v>
      </c>
      <c r="V6" s="71">
        <v>0</v>
      </c>
      <c r="W6" s="72">
        <v>0</v>
      </c>
      <c r="X6" s="72">
        <v>12</v>
      </c>
      <c r="Y6" s="45">
        <f t="shared" si="1"/>
        <v>0</v>
      </c>
      <c r="Z6" s="71">
        <v>0</v>
      </c>
      <c r="AA6" s="72">
        <v>0</v>
      </c>
      <c r="AB6" s="72">
        <v>12</v>
      </c>
      <c r="AC6" s="45">
        <f t="shared" si="2"/>
        <v>0</v>
      </c>
      <c r="AD6" s="71">
        <v>0</v>
      </c>
      <c r="AE6" s="72">
        <v>0</v>
      </c>
      <c r="AF6" s="72">
        <v>12</v>
      </c>
      <c r="AG6" s="45">
        <f t="shared" si="3"/>
        <v>0</v>
      </c>
      <c r="AH6" s="71">
        <v>1</v>
      </c>
      <c r="AI6" s="72">
        <v>18000</v>
      </c>
      <c r="AJ6" s="72">
        <v>1</v>
      </c>
      <c r="AK6" s="45">
        <f t="shared" si="4"/>
        <v>18000</v>
      </c>
      <c r="AL6" s="71">
        <v>0</v>
      </c>
      <c r="AM6" s="72">
        <v>0</v>
      </c>
      <c r="AN6" s="72">
        <v>1</v>
      </c>
      <c r="AO6" s="45">
        <f t="shared" si="5"/>
        <v>0</v>
      </c>
      <c r="AP6" s="71">
        <v>1</v>
      </c>
      <c r="AQ6" s="72">
        <v>17000</v>
      </c>
      <c r="AR6" s="72">
        <v>1</v>
      </c>
      <c r="AS6" s="45">
        <f t="shared" si="6"/>
        <v>17000</v>
      </c>
      <c r="AT6" s="71">
        <v>1</v>
      </c>
      <c r="AU6" s="72">
        <v>59500</v>
      </c>
      <c r="AV6" s="72">
        <v>1</v>
      </c>
      <c r="AW6" s="45">
        <f t="shared" si="7"/>
        <v>59500</v>
      </c>
      <c r="AX6" s="16"/>
      <c r="AY6" s="16"/>
      <c r="AZ6" s="16"/>
      <c r="BA6" s="45">
        <f t="shared" si="8"/>
        <v>0</v>
      </c>
      <c r="BB6" s="71">
        <v>0</v>
      </c>
      <c r="BC6" s="72">
        <v>0</v>
      </c>
      <c r="BD6" s="72">
        <v>1</v>
      </c>
      <c r="BE6" s="45">
        <f t="shared" si="9"/>
        <v>0</v>
      </c>
      <c r="BF6" s="16"/>
      <c r="BG6" s="16"/>
      <c r="BH6" s="16"/>
      <c r="BI6" s="45">
        <f t="shared" si="10"/>
        <v>0</v>
      </c>
      <c r="BJ6" s="16"/>
      <c r="BK6" s="16"/>
      <c r="BL6" s="16"/>
      <c r="BM6" s="137">
        <f t="shared" si="11"/>
        <v>0</v>
      </c>
      <c r="BN6" s="102"/>
      <c r="BO6" s="102"/>
      <c r="BP6" s="102"/>
      <c r="BQ6" s="45">
        <f t="shared" si="12"/>
        <v>0</v>
      </c>
      <c r="BR6" s="71">
        <v>1</v>
      </c>
      <c r="BS6" s="72">
        <v>63000</v>
      </c>
      <c r="BT6" s="72">
        <v>1</v>
      </c>
      <c r="BU6" s="45">
        <f t="shared" si="13"/>
        <v>63000</v>
      </c>
      <c r="BV6" s="71">
        <v>1</v>
      </c>
      <c r="BW6" s="72">
        <v>4900</v>
      </c>
      <c r="BX6" s="72">
        <v>1</v>
      </c>
      <c r="BY6" s="45">
        <f t="shared" si="14"/>
        <v>4900</v>
      </c>
      <c r="BZ6" s="16"/>
      <c r="CA6" s="16"/>
      <c r="CB6" s="16"/>
      <c r="CC6" s="45">
        <f t="shared" si="15"/>
        <v>0</v>
      </c>
      <c r="CD6" s="71">
        <v>0</v>
      </c>
      <c r="CE6" s="72">
        <v>0</v>
      </c>
      <c r="CF6" s="72">
        <v>1</v>
      </c>
      <c r="CG6" s="45">
        <f t="shared" si="16"/>
        <v>0</v>
      </c>
      <c r="CH6" s="71">
        <v>0</v>
      </c>
      <c r="CI6" s="72">
        <v>0</v>
      </c>
      <c r="CJ6" s="72">
        <v>1</v>
      </c>
      <c r="CK6" s="45">
        <f t="shared" si="17"/>
        <v>0</v>
      </c>
      <c r="CL6" s="94">
        <f t="shared" si="18"/>
        <v>341428</v>
      </c>
    </row>
    <row r="7" spans="1:90" ht="15.75" hidden="1" x14ac:dyDescent="0.25">
      <c r="A7" s="40">
        <v>4</v>
      </c>
      <c r="B7" s="71">
        <v>1</v>
      </c>
      <c r="C7" s="72">
        <v>2702</v>
      </c>
      <c r="D7" s="72">
        <v>12</v>
      </c>
      <c r="E7" s="45">
        <f t="shared" si="19"/>
        <v>32424</v>
      </c>
      <c r="F7" s="71">
        <v>1</v>
      </c>
      <c r="G7" s="72">
        <v>2970</v>
      </c>
      <c r="H7" s="72">
        <v>12</v>
      </c>
      <c r="I7" s="45">
        <f t="shared" si="20"/>
        <v>35640</v>
      </c>
      <c r="J7" s="71">
        <v>1</v>
      </c>
      <c r="K7" s="72">
        <v>2916.67</v>
      </c>
      <c r="L7" s="72">
        <v>12</v>
      </c>
      <c r="M7" s="45">
        <f t="shared" si="21"/>
        <v>35000</v>
      </c>
      <c r="N7" s="71">
        <v>1</v>
      </c>
      <c r="O7" s="72">
        <v>5013.8900000000003</v>
      </c>
      <c r="P7" s="72">
        <v>12</v>
      </c>
      <c r="Q7" s="45">
        <f>ROUND((P7*O7*N7),0)-27</f>
        <v>60140</v>
      </c>
      <c r="R7" s="71">
        <v>0</v>
      </c>
      <c r="S7" s="72">
        <v>0</v>
      </c>
      <c r="T7" s="72">
        <v>12</v>
      </c>
      <c r="U7" s="45">
        <f t="shared" si="0"/>
        <v>0</v>
      </c>
      <c r="V7" s="71">
        <v>0</v>
      </c>
      <c r="W7" s="72">
        <v>0</v>
      </c>
      <c r="X7" s="72">
        <v>12</v>
      </c>
      <c r="Y7" s="45">
        <f t="shared" si="1"/>
        <v>0</v>
      </c>
      <c r="Z7" s="71">
        <v>0</v>
      </c>
      <c r="AA7" s="72">
        <v>0</v>
      </c>
      <c r="AB7" s="72">
        <v>12</v>
      </c>
      <c r="AC7" s="45">
        <f t="shared" si="2"/>
        <v>0</v>
      </c>
      <c r="AD7" s="71">
        <v>0</v>
      </c>
      <c r="AE7" s="72">
        <v>0</v>
      </c>
      <c r="AF7" s="72">
        <v>12</v>
      </c>
      <c r="AG7" s="45">
        <f t="shared" si="3"/>
        <v>0</v>
      </c>
      <c r="AH7" s="71">
        <v>0</v>
      </c>
      <c r="AI7" s="72">
        <v>0</v>
      </c>
      <c r="AJ7" s="72">
        <v>1</v>
      </c>
      <c r="AK7" s="45">
        <f t="shared" si="4"/>
        <v>0</v>
      </c>
      <c r="AL7" s="71">
        <v>1</v>
      </c>
      <c r="AM7" s="72">
        <v>10000</v>
      </c>
      <c r="AN7" s="72">
        <v>1</v>
      </c>
      <c r="AO7" s="45">
        <f t="shared" si="5"/>
        <v>10000</v>
      </c>
      <c r="AP7" s="71">
        <v>1</v>
      </c>
      <c r="AQ7" s="72">
        <v>5000</v>
      </c>
      <c r="AR7" s="72">
        <v>1</v>
      </c>
      <c r="AS7" s="45">
        <f t="shared" si="6"/>
        <v>5000</v>
      </c>
      <c r="AT7" s="71">
        <v>1</v>
      </c>
      <c r="AU7" s="72">
        <v>20000</v>
      </c>
      <c r="AV7" s="72">
        <v>1</v>
      </c>
      <c r="AW7" s="45">
        <f t="shared" si="7"/>
        <v>20000</v>
      </c>
      <c r="AX7" s="16"/>
      <c r="AY7" s="16"/>
      <c r="AZ7" s="16"/>
      <c r="BA7" s="45">
        <f t="shared" si="8"/>
        <v>0</v>
      </c>
      <c r="BB7" s="71">
        <v>2</v>
      </c>
      <c r="BC7" s="72">
        <v>1500</v>
      </c>
      <c r="BD7" s="72">
        <v>1</v>
      </c>
      <c r="BE7" s="45">
        <f t="shared" si="9"/>
        <v>3000</v>
      </c>
      <c r="BF7" s="16"/>
      <c r="BG7" s="16"/>
      <c r="BH7" s="16"/>
      <c r="BI7" s="45">
        <f t="shared" si="10"/>
        <v>0</v>
      </c>
      <c r="BJ7" s="16"/>
      <c r="BK7" s="16"/>
      <c r="BL7" s="16"/>
      <c r="BM7" s="45">
        <f t="shared" si="11"/>
        <v>0</v>
      </c>
      <c r="BN7" s="71">
        <v>1</v>
      </c>
      <c r="BO7" s="72">
        <v>130000</v>
      </c>
      <c r="BP7" s="72">
        <v>1</v>
      </c>
      <c r="BQ7" s="45">
        <f t="shared" si="12"/>
        <v>130000</v>
      </c>
      <c r="BR7" s="71">
        <v>0</v>
      </c>
      <c r="BS7" s="72">
        <v>0</v>
      </c>
      <c r="BT7" s="72">
        <v>1</v>
      </c>
      <c r="BU7" s="45">
        <f t="shared" si="13"/>
        <v>0</v>
      </c>
      <c r="BV7" s="71">
        <v>1</v>
      </c>
      <c r="BW7" s="72">
        <v>5000</v>
      </c>
      <c r="BX7" s="72">
        <v>1</v>
      </c>
      <c r="BY7" s="45">
        <f t="shared" si="14"/>
        <v>5000</v>
      </c>
      <c r="BZ7" s="16"/>
      <c r="CA7" s="16"/>
      <c r="CB7" s="16"/>
      <c r="CC7" s="45">
        <f t="shared" si="15"/>
        <v>0</v>
      </c>
      <c r="CD7" s="71">
        <v>0</v>
      </c>
      <c r="CE7" s="72">
        <v>0</v>
      </c>
      <c r="CF7" s="72">
        <v>1</v>
      </c>
      <c r="CG7" s="45">
        <f t="shared" si="16"/>
        <v>0</v>
      </c>
      <c r="CH7" s="71">
        <v>1</v>
      </c>
      <c r="CI7" s="72">
        <v>137088</v>
      </c>
      <c r="CJ7" s="72">
        <v>1</v>
      </c>
      <c r="CK7" s="45">
        <f>ROUND((CJ7*CI7*CH7),0)+12</f>
        <v>137100</v>
      </c>
      <c r="CL7" s="94">
        <f t="shared" si="18"/>
        <v>473304</v>
      </c>
    </row>
    <row r="8" spans="1:90" ht="15.75" hidden="1" x14ac:dyDescent="0.25">
      <c r="A8" s="40">
        <v>5</v>
      </c>
      <c r="B8" s="71">
        <v>1</v>
      </c>
      <c r="C8" s="72">
        <v>5210</v>
      </c>
      <c r="D8" s="72">
        <v>12</v>
      </c>
      <c r="E8" s="45">
        <f t="shared" si="19"/>
        <v>62520</v>
      </c>
      <c r="F8" s="71">
        <v>1</v>
      </c>
      <c r="G8" s="72">
        <v>3500</v>
      </c>
      <c r="H8" s="72">
        <v>12</v>
      </c>
      <c r="I8" s="45">
        <f t="shared" si="20"/>
        <v>42000</v>
      </c>
      <c r="J8" s="71">
        <v>0</v>
      </c>
      <c r="K8" s="72">
        <v>0</v>
      </c>
      <c r="L8" s="72">
        <v>12</v>
      </c>
      <c r="M8" s="45">
        <f t="shared" si="21"/>
        <v>0</v>
      </c>
      <c r="N8" s="71">
        <v>0</v>
      </c>
      <c r="O8" s="72">
        <v>0</v>
      </c>
      <c r="P8" s="72">
        <v>12</v>
      </c>
      <c r="Q8" s="45">
        <f t="shared" si="22"/>
        <v>0</v>
      </c>
      <c r="R8" s="71">
        <v>0</v>
      </c>
      <c r="S8" s="72">
        <v>0</v>
      </c>
      <c r="T8" s="72">
        <v>12</v>
      </c>
      <c r="U8" s="45">
        <f t="shared" si="0"/>
        <v>0</v>
      </c>
      <c r="V8" s="71">
        <v>0</v>
      </c>
      <c r="W8" s="72">
        <v>0</v>
      </c>
      <c r="X8" s="72">
        <v>12</v>
      </c>
      <c r="Y8" s="45">
        <f t="shared" si="1"/>
        <v>0</v>
      </c>
      <c r="Z8" s="71">
        <v>0</v>
      </c>
      <c r="AA8" s="72">
        <v>0</v>
      </c>
      <c r="AB8" s="72">
        <v>12</v>
      </c>
      <c r="AC8" s="45">
        <f t="shared" si="2"/>
        <v>0</v>
      </c>
      <c r="AD8" s="71">
        <v>0</v>
      </c>
      <c r="AE8" s="72">
        <v>0</v>
      </c>
      <c r="AF8" s="72">
        <v>12</v>
      </c>
      <c r="AG8" s="45">
        <f t="shared" si="3"/>
        <v>0</v>
      </c>
      <c r="AH8" s="71">
        <v>0</v>
      </c>
      <c r="AI8" s="72">
        <v>0</v>
      </c>
      <c r="AJ8" s="72">
        <v>1</v>
      </c>
      <c r="AK8" s="45">
        <f t="shared" si="4"/>
        <v>0</v>
      </c>
      <c r="AL8" s="71">
        <v>0</v>
      </c>
      <c r="AM8" s="72">
        <v>0</v>
      </c>
      <c r="AN8" s="72">
        <v>1</v>
      </c>
      <c r="AO8" s="45">
        <f t="shared" si="5"/>
        <v>0</v>
      </c>
      <c r="AP8" s="71">
        <v>1</v>
      </c>
      <c r="AQ8" s="72">
        <v>15000</v>
      </c>
      <c r="AR8" s="72">
        <v>1</v>
      </c>
      <c r="AS8" s="45">
        <f t="shared" si="6"/>
        <v>15000</v>
      </c>
      <c r="AT8" s="71">
        <v>1</v>
      </c>
      <c r="AU8" s="72">
        <v>25000</v>
      </c>
      <c r="AV8" s="72">
        <v>1</v>
      </c>
      <c r="AW8" s="45">
        <f t="shared" si="7"/>
        <v>25000</v>
      </c>
      <c r="AX8" s="16"/>
      <c r="AY8" s="16"/>
      <c r="AZ8" s="16"/>
      <c r="BA8" s="45">
        <f t="shared" si="8"/>
        <v>0</v>
      </c>
      <c r="BB8" s="71">
        <v>0</v>
      </c>
      <c r="BC8" s="72">
        <v>0</v>
      </c>
      <c r="BD8" s="72">
        <v>1</v>
      </c>
      <c r="BE8" s="45">
        <f t="shared" si="9"/>
        <v>0</v>
      </c>
      <c r="BF8" s="16"/>
      <c r="BG8" s="16"/>
      <c r="BH8" s="16"/>
      <c r="BI8" s="45">
        <f t="shared" si="10"/>
        <v>0</v>
      </c>
      <c r="BJ8" s="16"/>
      <c r="BK8" s="16"/>
      <c r="BL8" s="16"/>
      <c r="BM8" s="45">
        <f t="shared" si="11"/>
        <v>0</v>
      </c>
      <c r="BN8" s="62"/>
      <c r="BO8" s="62"/>
      <c r="BP8" s="62"/>
      <c r="BQ8" s="45">
        <f t="shared" si="12"/>
        <v>0</v>
      </c>
      <c r="BR8" s="71">
        <v>0</v>
      </c>
      <c r="BS8" s="72">
        <v>0</v>
      </c>
      <c r="BT8" s="72">
        <v>1</v>
      </c>
      <c r="BU8" s="45">
        <f t="shared" si="13"/>
        <v>0</v>
      </c>
      <c r="BV8" s="71">
        <v>0</v>
      </c>
      <c r="BW8" s="72">
        <v>0</v>
      </c>
      <c r="BX8" s="72">
        <v>1</v>
      </c>
      <c r="BY8" s="45">
        <f t="shared" si="14"/>
        <v>0</v>
      </c>
      <c r="BZ8" s="16"/>
      <c r="CA8" s="16"/>
      <c r="CB8" s="16"/>
      <c r="CC8" s="45">
        <f t="shared" si="15"/>
        <v>0</v>
      </c>
      <c r="CD8" s="71">
        <v>0</v>
      </c>
      <c r="CE8" s="72">
        <v>0</v>
      </c>
      <c r="CF8" s="72">
        <v>1</v>
      </c>
      <c r="CG8" s="45">
        <f t="shared" si="16"/>
        <v>0</v>
      </c>
      <c r="CH8" s="71">
        <v>0</v>
      </c>
      <c r="CI8" s="72">
        <v>0</v>
      </c>
      <c r="CJ8" s="72">
        <v>1</v>
      </c>
      <c r="CK8" s="45">
        <f t="shared" si="17"/>
        <v>0</v>
      </c>
      <c r="CL8" s="94">
        <f t="shared" si="18"/>
        <v>144520</v>
      </c>
    </row>
    <row r="9" spans="1:90" ht="15.75" hidden="1" x14ac:dyDescent="0.25">
      <c r="A9" s="40">
        <v>11</v>
      </c>
      <c r="B9" s="74">
        <v>1</v>
      </c>
      <c r="C9" s="73">
        <v>4246</v>
      </c>
      <c r="D9" s="73">
        <v>12</v>
      </c>
      <c r="E9" s="45">
        <f t="shared" si="19"/>
        <v>50952</v>
      </c>
      <c r="F9" s="71">
        <v>1</v>
      </c>
      <c r="G9" s="72">
        <v>2750</v>
      </c>
      <c r="H9" s="72">
        <v>12</v>
      </c>
      <c r="I9" s="45">
        <f t="shared" si="20"/>
        <v>33000</v>
      </c>
      <c r="J9" s="71">
        <v>0</v>
      </c>
      <c r="K9" s="72">
        <v>0</v>
      </c>
      <c r="L9" s="72">
        <v>12</v>
      </c>
      <c r="M9" s="45">
        <f t="shared" si="21"/>
        <v>0</v>
      </c>
      <c r="N9" s="71">
        <v>0</v>
      </c>
      <c r="O9" s="72">
        <v>0</v>
      </c>
      <c r="P9" s="72">
        <v>12</v>
      </c>
      <c r="Q9" s="45">
        <f t="shared" si="22"/>
        <v>0</v>
      </c>
      <c r="R9" s="71">
        <v>0</v>
      </c>
      <c r="S9" s="72">
        <v>0</v>
      </c>
      <c r="T9" s="72">
        <v>12</v>
      </c>
      <c r="U9" s="45">
        <f t="shared" si="0"/>
        <v>0</v>
      </c>
      <c r="V9" s="71">
        <v>0</v>
      </c>
      <c r="W9" s="72">
        <v>0</v>
      </c>
      <c r="X9" s="72">
        <v>12</v>
      </c>
      <c r="Y9" s="45">
        <f t="shared" si="1"/>
        <v>0</v>
      </c>
      <c r="Z9" s="71">
        <v>0</v>
      </c>
      <c r="AA9" s="72">
        <v>0</v>
      </c>
      <c r="AB9" s="72">
        <v>12</v>
      </c>
      <c r="AC9" s="45">
        <f t="shared" si="2"/>
        <v>0</v>
      </c>
      <c r="AD9" s="71">
        <v>0</v>
      </c>
      <c r="AE9" s="72">
        <v>0</v>
      </c>
      <c r="AF9" s="72">
        <v>12</v>
      </c>
      <c r="AG9" s="45">
        <f t="shared" si="3"/>
        <v>0</v>
      </c>
      <c r="AH9" s="71">
        <v>5</v>
      </c>
      <c r="AI9" s="72">
        <v>1500</v>
      </c>
      <c r="AJ9" s="72">
        <v>1</v>
      </c>
      <c r="AK9" s="45">
        <f t="shared" si="4"/>
        <v>7500</v>
      </c>
      <c r="AL9" s="71">
        <v>0</v>
      </c>
      <c r="AM9" s="72">
        <v>0</v>
      </c>
      <c r="AN9" s="72">
        <v>1</v>
      </c>
      <c r="AO9" s="45">
        <f t="shared" si="5"/>
        <v>0</v>
      </c>
      <c r="AP9" s="71">
        <v>1</v>
      </c>
      <c r="AQ9" s="72">
        <v>12000</v>
      </c>
      <c r="AR9" s="72">
        <v>1</v>
      </c>
      <c r="AS9" s="45">
        <f t="shared" si="6"/>
        <v>12000</v>
      </c>
      <c r="AT9" s="71">
        <v>1</v>
      </c>
      <c r="AU9" s="72">
        <v>30000</v>
      </c>
      <c r="AV9" s="72">
        <v>1</v>
      </c>
      <c r="AW9" s="45">
        <f t="shared" si="7"/>
        <v>30000</v>
      </c>
      <c r="AX9" s="16"/>
      <c r="AY9" s="16"/>
      <c r="AZ9" s="16"/>
      <c r="BA9" s="45">
        <f t="shared" si="8"/>
        <v>0</v>
      </c>
      <c r="BB9" s="71">
        <v>3</v>
      </c>
      <c r="BC9" s="72">
        <v>250</v>
      </c>
      <c r="BD9" s="72">
        <v>1</v>
      </c>
      <c r="BE9" s="45">
        <f t="shared" si="9"/>
        <v>750</v>
      </c>
      <c r="BF9" s="16"/>
      <c r="BG9" s="16"/>
      <c r="BH9" s="16"/>
      <c r="BI9" s="45">
        <f t="shared" si="10"/>
        <v>0</v>
      </c>
      <c r="BJ9" s="16"/>
      <c r="BK9" s="16"/>
      <c r="BL9" s="16"/>
      <c r="BM9" s="45">
        <f t="shared" si="11"/>
        <v>0</v>
      </c>
      <c r="BN9" s="62"/>
      <c r="BO9" s="62"/>
      <c r="BP9" s="62"/>
      <c r="BQ9" s="45">
        <f t="shared" si="12"/>
        <v>0</v>
      </c>
      <c r="BR9" s="71">
        <v>1</v>
      </c>
      <c r="BS9" s="72">
        <v>5000</v>
      </c>
      <c r="BT9" s="72">
        <v>1</v>
      </c>
      <c r="BU9" s="45">
        <f t="shared" si="13"/>
        <v>5000</v>
      </c>
      <c r="BV9" s="71">
        <v>0</v>
      </c>
      <c r="BW9" s="72">
        <v>0</v>
      </c>
      <c r="BX9" s="72">
        <v>1</v>
      </c>
      <c r="BY9" s="45">
        <f t="shared" si="14"/>
        <v>0</v>
      </c>
      <c r="BZ9" s="16"/>
      <c r="CA9" s="16"/>
      <c r="CB9" s="16"/>
      <c r="CC9" s="45">
        <f t="shared" si="15"/>
        <v>0</v>
      </c>
      <c r="CD9" s="71">
        <v>0</v>
      </c>
      <c r="CE9" s="72">
        <v>0</v>
      </c>
      <c r="CF9" s="72">
        <v>1</v>
      </c>
      <c r="CG9" s="45">
        <f t="shared" si="16"/>
        <v>0</v>
      </c>
      <c r="CH9" s="71">
        <v>0</v>
      </c>
      <c r="CI9" s="72">
        <v>0</v>
      </c>
      <c r="CJ9" s="72">
        <v>1</v>
      </c>
      <c r="CK9" s="45">
        <f t="shared" si="17"/>
        <v>0</v>
      </c>
      <c r="CL9" s="94">
        <f t="shared" si="18"/>
        <v>139202</v>
      </c>
    </row>
    <row r="10" spans="1:90" ht="15.75" hidden="1" x14ac:dyDescent="0.25">
      <c r="A10" s="40">
        <v>13</v>
      </c>
      <c r="B10" s="71">
        <v>1</v>
      </c>
      <c r="C10" s="72">
        <v>5404</v>
      </c>
      <c r="D10" s="72">
        <v>12</v>
      </c>
      <c r="E10" s="45">
        <f t="shared" si="19"/>
        <v>64848</v>
      </c>
      <c r="F10" s="71">
        <v>1</v>
      </c>
      <c r="G10" s="72">
        <v>1900</v>
      </c>
      <c r="H10" s="72">
        <v>12</v>
      </c>
      <c r="I10" s="45">
        <f t="shared" si="20"/>
        <v>22800</v>
      </c>
      <c r="J10" s="71">
        <v>0</v>
      </c>
      <c r="K10" s="72">
        <v>0</v>
      </c>
      <c r="L10" s="72">
        <v>12</v>
      </c>
      <c r="M10" s="45">
        <f t="shared" si="21"/>
        <v>0</v>
      </c>
      <c r="N10" s="71">
        <v>0</v>
      </c>
      <c r="O10" s="72">
        <v>0</v>
      </c>
      <c r="P10" s="72">
        <v>12</v>
      </c>
      <c r="Q10" s="45">
        <f t="shared" si="22"/>
        <v>0</v>
      </c>
      <c r="R10" s="71">
        <v>0</v>
      </c>
      <c r="S10" s="72">
        <v>0</v>
      </c>
      <c r="T10" s="72">
        <v>12</v>
      </c>
      <c r="U10" s="45">
        <f t="shared" si="0"/>
        <v>0</v>
      </c>
      <c r="V10" s="71">
        <v>0</v>
      </c>
      <c r="W10" s="72">
        <v>0</v>
      </c>
      <c r="X10" s="72">
        <v>12</v>
      </c>
      <c r="Y10" s="45">
        <f t="shared" si="1"/>
        <v>0</v>
      </c>
      <c r="Z10" s="71">
        <v>0</v>
      </c>
      <c r="AA10" s="72">
        <v>0</v>
      </c>
      <c r="AB10" s="72">
        <v>12</v>
      </c>
      <c r="AC10" s="45">
        <f t="shared" si="2"/>
        <v>0</v>
      </c>
      <c r="AD10" s="71">
        <v>0</v>
      </c>
      <c r="AE10" s="72">
        <v>0</v>
      </c>
      <c r="AF10" s="72">
        <v>12</v>
      </c>
      <c r="AG10" s="45">
        <f t="shared" si="3"/>
        <v>0</v>
      </c>
      <c r="AH10" s="71">
        <v>0</v>
      </c>
      <c r="AI10" s="72">
        <v>0</v>
      </c>
      <c r="AJ10" s="72">
        <v>1</v>
      </c>
      <c r="AK10" s="45">
        <f t="shared" si="4"/>
        <v>0</v>
      </c>
      <c r="AL10" s="71">
        <v>0</v>
      </c>
      <c r="AM10" s="72">
        <v>0</v>
      </c>
      <c r="AN10" s="72">
        <v>1</v>
      </c>
      <c r="AO10" s="45">
        <f t="shared" si="5"/>
        <v>0</v>
      </c>
      <c r="AP10" s="71">
        <v>1</v>
      </c>
      <c r="AQ10" s="72">
        <v>6800</v>
      </c>
      <c r="AR10" s="72">
        <v>1</v>
      </c>
      <c r="AS10" s="45">
        <f t="shared" si="6"/>
        <v>6800</v>
      </c>
      <c r="AT10" s="71">
        <v>1</v>
      </c>
      <c r="AU10" s="72">
        <v>12000</v>
      </c>
      <c r="AV10" s="72">
        <v>1</v>
      </c>
      <c r="AW10" s="45">
        <f t="shared" si="7"/>
        <v>12000</v>
      </c>
      <c r="AX10" s="16"/>
      <c r="AY10" s="16"/>
      <c r="AZ10" s="16"/>
      <c r="BA10" s="45">
        <f t="shared" si="8"/>
        <v>0</v>
      </c>
      <c r="BB10" s="71">
        <v>2</v>
      </c>
      <c r="BC10" s="72">
        <v>3000</v>
      </c>
      <c r="BD10" s="72">
        <v>1</v>
      </c>
      <c r="BE10" s="45">
        <f t="shared" si="9"/>
        <v>6000</v>
      </c>
      <c r="BF10" s="16"/>
      <c r="BG10" s="16"/>
      <c r="BH10" s="16"/>
      <c r="BI10" s="45">
        <f t="shared" si="10"/>
        <v>0</v>
      </c>
      <c r="BJ10" s="16"/>
      <c r="BK10" s="16"/>
      <c r="BL10" s="16"/>
      <c r="BM10" s="45">
        <f t="shared" si="11"/>
        <v>0</v>
      </c>
      <c r="BN10" s="62"/>
      <c r="BO10" s="62"/>
      <c r="BP10" s="62"/>
      <c r="BQ10" s="45">
        <f t="shared" si="12"/>
        <v>0</v>
      </c>
      <c r="BR10" s="71">
        <v>1</v>
      </c>
      <c r="BS10" s="72">
        <v>26000</v>
      </c>
      <c r="BT10" s="72">
        <v>1</v>
      </c>
      <c r="BU10" s="45">
        <f t="shared" si="13"/>
        <v>26000</v>
      </c>
      <c r="BV10" s="71">
        <v>1</v>
      </c>
      <c r="BW10" s="72">
        <v>12000</v>
      </c>
      <c r="BX10" s="72">
        <v>1</v>
      </c>
      <c r="BY10" s="45">
        <f t="shared" si="14"/>
        <v>12000</v>
      </c>
      <c r="BZ10" s="16"/>
      <c r="CA10" s="16"/>
      <c r="CB10" s="16"/>
      <c r="CC10" s="45">
        <f t="shared" si="15"/>
        <v>0</v>
      </c>
      <c r="CD10" s="71">
        <v>0</v>
      </c>
      <c r="CE10" s="72">
        <v>0</v>
      </c>
      <c r="CF10" s="72">
        <v>1</v>
      </c>
      <c r="CG10" s="45">
        <f t="shared" si="16"/>
        <v>0</v>
      </c>
      <c r="CH10" s="71">
        <v>0</v>
      </c>
      <c r="CI10" s="72">
        <v>0</v>
      </c>
      <c r="CJ10" s="72">
        <v>1</v>
      </c>
      <c r="CK10" s="45">
        <f t="shared" si="17"/>
        <v>0</v>
      </c>
      <c r="CL10" s="94">
        <f t="shared" si="18"/>
        <v>150448</v>
      </c>
    </row>
    <row r="11" spans="1:90" ht="15.75" hidden="1" x14ac:dyDescent="0.25">
      <c r="A11" s="40">
        <v>16</v>
      </c>
      <c r="B11" s="74">
        <v>1</v>
      </c>
      <c r="C11" s="73">
        <v>5018</v>
      </c>
      <c r="D11" s="73">
        <v>12</v>
      </c>
      <c r="E11" s="45">
        <f t="shared" si="19"/>
        <v>60216</v>
      </c>
      <c r="F11" s="71">
        <v>1</v>
      </c>
      <c r="G11" s="72">
        <v>992</v>
      </c>
      <c r="H11" s="72">
        <v>12</v>
      </c>
      <c r="I11" s="45">
        <f t="shared" si="20"/>
        <v>11904</v>
      </c>
      <c r="J11" s="71">
        <v>1</v>
      </c>
      <c r="K11" s="72">
        <v>5780</v>
      </c>
      <c r="L11" s="72">
        <v>12</v>
      </c>
      <c r="M11" s="45">
        <f t="shared" si="21"/>
        <v>69360</v>
      </c>
      <c r="N11" s="71">
        <v>0</v>
      </c>
      <c r="O11" s="72">
        <v>0</v>
      </c>
      <c r="P11" s="72">
        <v>12</v>
      </c>
      <c r="Q11" s="45">
        <f t="shared" si="22"/>
        <v>0</v>
      </c>
      <c r="R11" s="71">
        <v>0</v>
      </c>
      <c r="S11" s="72">
        <v>0</v>
      </c>
      <c r="T11" s="72">
        <v>12</v>
      </c>
      <c r="U11" s="45">
        <f t="shared" si="0"/>
        <v>0</v>
      </c>
      <c r="V11" s="71">
        <v>0</v>
      </c>
      <c r="W11" s="72">
        <v>0</v>
      </c>
      <c r="X11" s="72">
        <v>12</v>
      </c>
      <c r="Y11" s="45">
        <f t="shared" si="1"/>
        <v>0</v>
      </c>
      <c r="Z11" s="71">
        <v>0</v>
      </c>
      <c r="AA11" s="72">
        <v>0</v>
      </c>
      <c r="AB11" s="72">
        <v>12</v>
      </c>
      <c r="AC11" s="45">
        <f t="shared" si="2"/>
        <v>0</v>
      </c>
      <c r="AD11" s="71">
        <v>0</v>
      </c>
      <c r="AE11" s="72">
        <v>0</v>
      </c>
      <c r="AF11" s="72">
        <v>12</v>
      </c>
      <c r="AG11" s="45">
        <f t="shared" si="3"/>
        <v>0</v>
      </c>
      <c r="AH11" s="71">
        <v>0</v>
      </c>
      <c r="AI11" s="72">
        <v>0</v>
      </c>
      <c r="AJ11" s="72">
        <v>1</v>
      </c>
      <c r="AK11" s="45">
        <f t="shared" si="4"/>
        <v>0</v>
      </c>
      <c r="AL11" s="71">
        <v>0</v>
      </c>
      <c r="AM11" s="72">
        <v>0</v>
      </c>
      <c r="AN11" s="72">
        <v>1</v>
      </c>
      <c r="AO11" s="45">
        <f t="shared" si="5"/>
        <v>0</v>
      </c>
      <c r="AP11" s="71">
        <v>1</v>
      </c>
      <c r="AQ11" s="72">
        <v>1700</v>
      </c>
      <c r="AR11" s="72">
        <v>1</v>
      </c>
      <c r="AS11" s="45">
        <f t="shared" si="6"/>
        <v>1700</v>
      </c>
      <c r="AT11" s="71">
        <v>1</v>
      </c>
      <c r="AU11" s="72">
        <v>8000</v>
      </c>
      <c r="AV11" s="72">
        <v>1</v>
      </c>
      <c r="AW11" s="45">
        <f t="shared" si="7"/>
        <v>8000</v>
      </c>
      <c r="AX11" s="16"/>
      <c r="AY11" s="16"/>
      <c r="AZ11" s="16"/>
      <c r="BA11" s="45">
        <f t="shared" si="8"/>
        <v>0</v>
      </c>
      <c r="BB11" s="71">
        <v>0</v>
      </c>
      <c r="BC11" s="72">
        <v>0</v>
      </c>
      <c r="BD11" s="72">
        <v>1</v>
      </c>
      <c r="BE11" s="45">
        <f t="shared" si="9"/>
        <v>0</v>
      </c>
      <c r="BF11" s="16"/>
      <c r="BG11" s="16"/>
      <c r="BH11" s="16"/>
      <c r="BI11" s="45">
        <f t="shared" si="10"/>
        <v>0</v>
      </c>
      <c r="BJ11" s="16"/>
      <c r="BK11" s="16"/>
      <c r="BL11" s="16"/>
      <c r="BM11" s="45">
        <f t="shared" si="11"/>
        <v>0</v>
      </c>
      <c r="BN11" s="62"/>
      <c r="BO11" s="62"/>
      <c r="BP11" s="62"/>
      <c r="BQ11" s="45">
        <f t="shared" si="12"/>
        <v>0</v>
      </c>
      <c r="BR11" s="71">
        <v>1</v>
      </c>
      <c r="BS11" s="72">
        <v>27000</v>
      </c>
      <c r="BT11" s="72">
        <v>1</v>
      </c>
      <c r="BU11" s="45">
        <f t="shared" si="13"/>
        <v>27000</v>
      </c>
      <c r="BV11" s="71">
        <v>0</v>
      </c>
      <c r="BW11" s="72">
        <v>0</v>
      </c>
      <c r="BX11" s="72">
        <v>1</v>
      </c>
      <c r="BY11" s="45">
        <f t="shared" si="14"/>
        <v>0</v>
      </c>
      <c r="BZ11" s="16"/>
      <c r="CA11" s="16"/>
      <c r="CB11" s="16"/>
      <c r="CC11" s="45">
        <f t="shared" si="15"/>
        <v>0</v>
      </c>
      <c r="CD11" s="71">
        <v>0</v>
      </c>
      <c r="CE11" s="72">
        <v>0</v>
      </c>
      <c r="CF11" s="72">
        <v>1</v>
      </c>
      <c r="CG11" s="45">
        <f t="shared" si="16"/>
        <v>0</v>
      </c>
      <c r="CH11" s="71">
        <v>0</v>
      </c>
      <c r="CI11" s="72">
        <v>0</v>
      </c>
      <c r="CJ11" s="72">
        <v>1</v>
      </c>
      <c r="CK11" s="45">
        <f t="shared" si="17"/>
        <v>0</v>
      </c>
      <c r="CL11" s="94">
        <f t="shared" si="18"/>
        <v>178180</v>
      </c>
    </row>
    <row r="12" spans="1:90" ht="15.75" hidden="1" x14ac:dyDescent="0.25">
      <c r="A12" s="40">
        <v>18</v>
      </c>
      <c r="B12" s="71">
        <v>1</v>
      </c>
      <c r="C12" s="72">
        <v>3860</v>
      </c>
      <c r="D12" s="72">
        <v>12</v>
      </c>
      <c r="E12" s="45">
        <f t="shared" si="19"/>
        <v>46320</v>
      </c>
      <c r="F12" s="71">
        <v>1</v>
      </c>
      <c r="G12" s="72">
        <v>2300</v>
      </c>
      <c r="H12" s="72">
        <v>12</v>
      </c>
      <c r="I12" s="45">
        <f t="shared" si="20"/>
        <v>27600</v>
      </c>
      <c r="J12" s="71">
        <v>0</v>
      </c>
      <c r="K12" s="72">
        <v>0</v>
      </c>
      <c r="L12" s="72">
        <v>12</v>
      </c>
      <c r="M12" s="45">
        <f t="shared" si="21"/>
        <v>0</v>
      </c>
      <c r="N12" s="71">
        <v>0</v>
      </c>
      <c r="O12" s="72">
        <v>0</v>
      </c>
      <c r="P12" s="72">
        <v>12</v>
      </c>
      <c r="Q12" s="45">
        <f t="shared" si="22"/>
        <v>0</v>
      </c>
      <c r="R12" s="71">
        <v>0</v>
      </c>
      <c r="S12" s="72">
        <v>0</v>
      </c>
      <c r="T12" s="72">
        <v>12</v>
      </c>
      <c r="U12" s="45">
        <f t="shared" si="0"/>
        <v>0</v>
      </c>
      <c r="V12" s="71">
        <v>0</v>
      </c>
      <c r="W12" s="72">
        <v>0</v>
      </c>
      <c r="X12" s="72">
        <v>12</v>
      </c>
      <c r="Y12" s="45">
        <f t="shared" si="1"/>
        <v>0</v>
      </c>
      <c r="Z12" s="71">
        <v>0</v>
      </c>
      <c r="AA12" s="72">
        <v>0</v>
      </c>
      <c r="AB12" s="72">
        <v>12</v>
      </c>
      <c r="AC12" s="45">
        <f t="shared" si="2"/>
        <v>0</v>
      </c>
      <c r="AD12" s="71">
        <v>0</v>
      </c>
      <c r="AE12" s="72">
        <v>0</v>
      </c>
      <c r="AF12" s="72">
        <v>12</v>
      </c>
      <c r="AG12" s="45">
        <f t="shared" si="3"/>
        <v>0</v>
      </c>
      <c r="AH12" s="71">
        <v>1</v>
      </c>
      <c r="AI12" s="72">
        <v>5000</v>
      </c>
      <c r="AJ12" s="72">
        <v>1</v>
      </c>
      <c r="AK12" s="45">
        <f t="shared" si="4"/>
        <v>5000</v>
      </c>
      <c r="AL12" s="71">
        <v>1</v>
      </c>
      <c r="AM12" s="72">
        <v>2000</v>
      </c>
      <c r="AN12" s="72">
        <v>1</v>
      </c>
      <c r="AO12" s="45">
        <f t="shared" si="5"/>
        <v>2000</v>
      </c>
      <c r="AP12" s="71">
        <v>1</v>
      </c>
      <c r="AQ12" s="72">
        <v>8000</v>
      </c>
      <c r="AR12" s="72">
        <v>1</v>
      </c>
      <c r="AS12" s="45">
        <f t="shared" si="6"/>
        <v>8000</v>
      </c>
      <c r="AT12" s="71">
        <v>1</v>
      </c>
      <c r="AU12" s="72">
        <v>34000</v>
      </c>
      <c r="AV12" s="72">
        <v>1</v>
      </c>
      <c r="AW12" s="45">
        <f t="shared" si="7"/>
        <v>34000</v>
      </c>
      <c r="AX12" s="16"/>
      <c r="AY12" s="16"/>
      <c r="AZ12" s="16"/>
      <c r="BA12" s="45">
        <f t="shared" si="8"/>
        <v>0</v>
      </c>
      <c r="BB12" s="71">
        <v>1</v>
      </c>
      <c r="BC12" s="72">
        <v>6000</v>
      </c>
      <c r="BD12" s="72">
        <v>1</v>
      </c>
      <c r="BE12" s="45">
        <f t="shared" si="9"/>
        <v>6000</v>
      </c>
      <c r="BF12" s="16"/>
      <c r="BG12" s="16"/>
      <c r="BH12" s="16"/>
      <c r="BI12" s="45">
        <f t="shared" si="10"/>
        <v>0</v>
      </c>
      <c r="BJ12" s="16"/>
      <c r="BK12" s="16"/>
      <c r="BL12" s="16"/>
      <c r="BM12" s="45">
        <f t="shared" si="11"/>
        <v>0</v>
      </c>
      <c r="BN12" s="62"/>
      <c r="BO12" s="62"/>
      <c r="BP12" s="62"/>
      <c r="BQ12" s="45">
        <f t="shared" si="12"/>
        <v>0</v>
      </c>
      <c r="BR12" s="71">
        <v>1</v>
      </c>
      <c r="BS12" s="72">
        <v>32500</v>
      </c>
      <c r="BT12" s="72">
        <v>1</v>
      </c>
      <c r="BU12" s="45">
        <f t="shared" si="13"/>
        <v>32500</v>
      </c>
      <c r="BV12" s="71">
        <v>0</v>
      </c>
      <c r="BW12" s="72">
        <v>0</v>
      </c>
      <c r="BX12" s="72">
        <v>1</v>
      </c>
      <c r="BY12" s="45">
        <f t="shared" si="14"/>
        <v>0</v>
      </c>
      <c r="BZ12" s="16"/>
      <c r="CA12" s="16"/>
      <c r="CB12" s="16"/>
      <c r="CC12" s="45">
        <f t="shared" si="15"/>
        <v>0</v>
      </c>
      <c r="CD12" s="71">
        <v>0</v>
      </c>
      <c r="CE12" s="72">
        <v>0</v>
      </c>
      <c r="CF12" s="72">
        <v>1</v>
      </c>
      <c r="CG12" s="45">
        <f t="shared" si="16"/>
        <v>0</v>
      </c>
      <c r="CH12" s="71">
        <v>0</v>
      </c>
      <c r="CI12" s="72">
        <v>0</v>
      </c>
      <c r="CJ12" s="72">
        <v>1</v>
      </c>
      <c r="CK12" s="45">
        <f t="shared" si="17"/>
        <v>0</v>
      </c>
      <c r="CL12" s="94">
        <f t="shared" si="18"/>
        <v>161420</v>
      </c>
    </row>
    <row r="13" spans="1:90" ht="15.75" hidden="1" x14ac:dyDescent="0.25">
      <c r="A13" s="40">
        <v>20</v>
      </c>
      <c r="B13" s="71">
        <v>1</v>
      </c>
      <c r="C13" s="72">
        <v>6552</v>
      </c>
      <c r="D13" s="72">
        <v>12</v>
      </c>
      <c r="E13" s="45">
        <f t="shared" si="19"/>
        <v>78624</v>
      </c>
      <c r="F13" s="71">
        <v>1</v>
      </c>
      <c r="G13" s="72">
        <v>2100</v>
      </c>
      <c r="H13" s="72">
        <v>12</v>
      </c>
      <c r="I13" s="45">
        <f t="shared" si="20"/>
        <v>25200</v>
      </c>
      <c r="J13" s="71">
        <v>0</v>
      </c>
      <c r="K13" s="72">
        <v>0</v>
      </c>
      <c r="L13" s="72">
        <v>12</v>
      </c>
      <c r="M13" s="45">
        <f t="shared" si="21"/>
        <v>0</v>
      </c>
      <c r="N13" s="71">
        <v>0</v>
      </c>
      <c r="O13" s="72">
        <v>0</v>
      </c>
      <c r="P13" s="72">
        <v>12</v>
      </c>
      <c r="Q13" s="45">
        <f t="shared" si="22"/>
        <v>0</v>
      </c>
      <c r="R13" s="71">
        <v>0</v>
      </c>
      <c r="S13" s="72">
        <v>0</v>
      </c>
      <c r="T13" s="72">
        <v>12</v>
      </c>
      <c r="U13" s="45">
        <f t="shared" si="0"/>
        <v>0</v>
      </c>
      <c r="V13" s="71">
        <v>0</v>
      </c>
      <c r="W13" s="72">
        <v>0</v>
      </c>
      <c r="X13" s="72">
        <v>12</v>
      </c>
      <c r="Y13" s="45">
        <f t="shared" si="1"/>
        <v>0</v>
      </c>
      <c r="Z13" s="71">
        <v>0</v>
      </c>
      <c r="AA13" s="72">
        <v>0</v>
      </c>
      <c r="AB13" s="72">
        <v>12</v>
      </c>
      <c r="AC13" s="45">
        <f t="shared" si="2"/>
        <v>0</v>
      </c>
      <c r="AD13" s="71">
        <v>0</v>
      </c>
      <c r="AE13" s="72">
        <v>0</v>
      </c>
      <c r="AF13" s="72">
        <v>12</v>
      </c>
      <c r="AG13" s="45">
        <f t="shared" si="3"/>
        <v>0</v>
      </c>
      <c r="AH13" s="71">
        <v>1</v>
      </c>
      <c r="AI13" s="72">
        <v>15000</v>
      </c>
      <c r="AJ13" s="72">
        <v>1</v>
      </c>
      <c r="AK13" s="45">
        <f t="shared" si="4"/>
        <v>15000</v>
      </c>
      <c r="AL13" s="71">
        <v>1</v>
      </c>
      <c r="AM13" s="72">
        <v>0</v>
      </c>
      <c r="AN13" s="72">
        <v>1</v>
      </c>
      <c r="AO13" s="45">
        <f t="shared" si="5"/>
        <v>0</v>
      </c>
      <c r="AP13" s="71">
        <v>1</v>
      </c>
      <c r="AQ13" s="72">
        <v>13000</v>
      </c>
      <c r="AR13" s="72">
        <v>1</v>
      </c>
      <c r="AS13" s="45">
        <f t="shared" si="6"/>
        <v>13000</v>
      </c>
      <c r="AT13" s="71">
        <v>1</v>
      </c>
      <c r="AU13" s="72">
        <v>13000</v>
      </c>
      <c r="AV13" s="72">
        <v>1</v>
      </c>
      <c r="AW13" s="45">
        <f t="shared" si="7"/>
        <v>13000</v>
      </c>
      <c r="AX13" s="16"/>
      <c r="AY13" s="16"/>
      <c r="AZ13" s="16"/>
      <c r="BA13" s="45">
        <f t="shared" si="8"/>
        <v>0</v>
      </c>
      <c r="BB13" s="71">
        <v>0</v>
      </c>
      <c r="BC13" s="72">
        <v>0</v>
      </c>
      <c r="BD13" s="72">
        <v>1</v>
      </c>
      <c r="BE13" s="45">
        <f t="shared" si="9"/>
        <v>0</v>
      </c>
      <c r="BF13" s="16"/>
      <c r="BG13" s="16"/>
      <c r="BH13" s="16"/>
      <c r="BI13" s="45">
        <f t="shared" si="10"/>
        <v>0</v>
      </c>
      <c r="BJ13" s="16"/>
      <c r="BK13" s="16"/>
      <c r="BL13" s="16"/>
      <c r="BM13" s="45">
        <f t="shared" si="11"/>
        <v>0</v>
      </c>
      <c r="BN13" s="62"/>
      <c r="BO13" s="62"/>
      <c r="BP13" s="62"/>
      <c r="BQ13" s="45">
        <f t="shared" si="12"/>
        <v>0</v>
      </c>
      <c r="BR13" s="71">
        <v>1</v>
      </c>
      <c r="BS13" s="72">
        <v>30000</v>
      </c>
      <c r="BT13" s="72">
        <v>1</v>
      </c>
      <c r="BU13" s="45">
        <f t="shared" si="13"/>
        <v>30000</v>
      </c>
      <c r="BV13" s="71">
        <v>0</v>
      </c>
      <c r="BW13" s="72">
        <v>0</v>
      </c>
      <c r="BX13" s="72">
        <v>1</v>
      </c>
      <c r="BY13" s="45">
        <f t="shared" si="14"/>
        <v>0</v>
      </c>
      <c r="BZ13" s="16"/>
      <c r="CA13" s="16"/>
      <c r="CB13" s="16"/>
      <c r="CC13" s="45">
        <f t="shared" si="15"/>
        <v>0</v>
      </c>
      <c r="CD13" s="71">
        <v>0</v>
      </c>
      <c r="CE13" s="72">
        <v>0</v>
      </c>
      <c r="CF13" s="72">
        <v>1</v>
      </c>
      <c r="CG13" s="45">
        <f t="shared" si="16"/>
        <v>0</v>
      </c>
      <c r="CH13" s="71">
        <v>0</v>
      </c>
      <c r="CI13" s="72">
        <v>0</v>
      </c>
      <c r="CJ13" s="72">
        <v>1</v>
      </c>
      <c r="CK13" s="45">
        <f t="shared" si="17"/>
        <v>0</v>
      </c>
      <c r="CL13" s="94">
        <f t="shared" si="18"/>
        <v>174824</v>
      </c>
    </row>
    <row r="14" spans="1:90" ht="15.75" hidden="1" x14ac:dyDescent="0.25">
      <c r="A14" s="40">
        <v>21</v>
      </c>
      <c r="B14" s="71">
        <v>8</v>
      </c>
      <c r="C14" s="72">
        <v>386</v>
      </c>
      <c r="D14" s="72">
        <v>12</v>
      </c>
      <c r="E14" s="45">
        <f t="shared" si="19"/>
        <v>37056</v>
      </c>
      <c r="F14" s="71">
        <v>1</v>
      </c>
      <c r="G14" s="72">
        <v>2100</v>
      </c>
      <c r="H14" s="72">
        <v>12</v>
      </c>
      <c r="I14" s="45">
        <f t="shared" si="20"/>
        <v>25200</v>
      </c>
      <c r="J14" s="71">
        <v>0</v>
      </c>
      <c r="K14" s="72">
        <v>0</v>
      </c>
      <c r="L14" s="72">
        <v>12</v>
      </c>
      <c r="M14" s="45">
        <f t="shared" si="21"/>
        <v>0</v>
      </c>
      <c r="N14" s="71">
        <v>0</v>
      </c>
      <c r="O14" s="72">
        <v>0</v>
      </c>
      <c r="P14" s="72">
        <v>12</v>
      </c>
      <c r="Q14" s="45">
        <f t="shared" si="22"/>
        <v>0</v>
      </c>
      <c r="R14" s="71">
        <v>0</v>
      </c>
      <c r="S14" s="72">
        <v>0</v>
      </c>
      <c r="T14" s="72">
        <v>12</v>
      </c>
      <c r="U14" s="45">
        <f t="shared" si="0"/>
        <v>0</v>
      </c>
      <c r="V14" s="71">
        <v>0</v>
      </c>
      <c r="W14" s="72">
        <v>0</v>
      </c>
      <c r="X14" s="72">
        <v>12</v>
      </c>
      <c r="Y14" s="45">
        <f t="shared" si="1"/>
        <v>0</v>
      </c>
      <c r="Z14" s="71">
        <v>0</v>
      </c>
      <c r="AA14" s="72">
        <v>0</v>
      </c>
      <c r="AB14" s="72">
        <v>12</v>
      </c>
      <c r="AC14" s="45">
        <f t="shared" si="2"/>
        <v>0</v>
      </c>
      <c r="AD14" s="71">
        <v>0</v>
      </c>
      <c r="AE14" s="72">
        <v>0</v>
      </c>
      <c r="AF14" s="72">
        <v>12</v>
      </c>
      <c r="AG14" s="45">
        <f t="shared" si="3"/>
        <v>0</v>
      </c>
      <c r="AH14" s="71">
        <v>10</v>
      </c>
      <c r="AI14" s="72">
        <v>1000</v>
      </c>
      <c r="AJ14" s="72">
        <v>1</v>
      </c>
      <c r="AK14" s="45">
        <f t="shared" si="4"/>
        <v>10000</v>
      </c>
      <c r="AL14" s="71">
        <v>0</v>
      </c>
      <c r="AM14" s="72">
        <v>1000</v>
      </c>
      <c r="AN14" s="72">
        <v>1</v>
      </c>
      <c r="AO14" s="45">
        <f t="shared" si="5"/>
        <v>0</v>
      </c>
      <c r="AP14" s="71">
        <v>1</v>
      </c>
      <c r="AQ14" s="72">
        <v>25000</v>
      </c>
      <c r="AR14" s="72">
        <v>1</v>
      </c>
      <c r="AS14" s="45">
        <f t="shared" si="6"/>
        <v>25000</v>
      </c>
      <c r="AT14" s="71">
        <v>1</v>
      </c>
      <c r="AU14" s="72">
        <v>20000</v>
      </c>
      <c r="AV14" s="72">
        <v>1</v>
      </c>
      <c r="AW14" s="45">
        <f t="shared" si="7"/>
        <v>20000</v>
      </c>
      <c r="AX14" s="16"/>
      <c r="AY14" s="16"/>
      <c r="AZ14" s="16"/>
      <c r="BA14" s="45">
        <f t="shared" si="8"/>
        <v>0</v>
      </c>
      <c r="BB14" s="71">
        <v>0</v>
      </c>
      <c r="BC14" s="72">
        <v>0</v>
      </c>
      <c r="BD14" s="72">
        <v>1</v>
      </c>
      <c r="BE14" s="45">
        <f t="shared" si="9"/>
        <v>0</v>
      </c>
      <c r="BF14" s="16"/>
      <c r="BG14" s="16"/>
      <c r="BH14" s="16"/>
      <c r="BI14" s="45">
        <f t="shared" si="10"/>
        <v>0</v>
      </c>
      <c r="BJ14" s="16"/>
      <c r="BK14" s="16"/>
      <c r="BL14" s="16"/>
      <c r="BM14" s="45">
        <f t="shared" si="11"/>
        <v>0</v>
      </c>
      <c r="BN14" s="62"/>
      <c r="BO14" s="62"/>
      <c r="BP14" s="62"/>
      <c r="BQ14" s="45">
        <f t="shared" si="12"/>
        <v>0</v>
      </c>
      <c r="BR14" s="71">
        <v>1</v>
      </c>
      <c r="BS14" s="72">
        <v>10000</v>
      </c>
      <c r="BT14" s="72">
        <v>1</v>
      </c>
      <c r="BU14" s="45">
        <f t="shared" si="13"/>
        <v>10000</v>
      </c>
      <c r="BV14" s="71">
        <v>0</v>
      </c>
      <c r="BW14" s="72">
        <v>0</v>
      </c>
      <c r="BX14" s="72">
        <v>1</v>
      </c>
      <c r="BY14" s="45">
        <f t="shared" si="14"/>
        <v>0</v>
      </c>
      <c r="BZ14" s="16"/>
      <c r="CA14" s="16"/>
      <c r="CB14" s="16"/>
      <c r="CC14" s="45">
        <f t="shared" si="15"/>
        <v>0</v>
      </c>
      <c r="CD14" s="71">
        <v>0</v>
      </c>
      <c r="CE14" s="72">
        <v>0</v>
      </c>
      <c r="CF14" s="72">
        <v>1</v>
      </c>
      <c r="CG14" s="45">
        <f t="shared" si="16"/>
        <v>0</v>
      </c>
      <c r="CH14" s="71">
        <v>0</v>
      </c>
      <c r="CI14" s="72">
        <v>0</v>
      </c>
      <c r="CJ14" s="72">
        <v>1</v>
      </c>
      <c r="CK14" s="45">
        <f t="shared" si="17"/>
        <v>0</v>
      </c>
      <c r="CL14" s="94">
        <f t="shared" si="18"/>
        <v>127256</v>
      </c>
    </row>
    <row r="15" spans="1:90" ht="15.75" hidden="1" x14ac:dyDescent="0.25">
      <c r="A15" s="40">
        <v>22</v>
      </c>
      <c r="B15" s="71">
        <v>9</v>
      </c>
      <c r="C15" s="72">
        <v>780</v>
      </c>
      <c r="D15" s="72">
        <v>12</v>
      </c>
      <c r="E15" s="45">
        <f t="shared" si="19"/>
        <v>84240</v>
      </c>
      <c r="F15" s="71">
        <v>1</v>
      </c>
      <c r="G15" s="72">
        <v>2500</v>
      </c>
      <c r="H15" s="72">
        <v>12</v>
      </c>
      <c r="I15" s="45">
        <f t="shared" si="20"/>
        <v>30000</v>
      </c>
      <c r="J15" s="71">
        <v>0</v>
      </c>
      <c r="K15" s="72">
        <v>0</v>
      </c>
      <c r="L15" s="72">
        <v>12</v>
      </c>
      <c r="M15" s="45">
        <f t="shared" si="21"/>
        <v>0</v>
      </c>
      <c r="N15" s="71">
        <v>0</v>
      </c>
      <c r="O15" s="72">
        <v>0</v>
      </c>
      <c r="P15" s="72">
        <v>12</v>
      </c>
      <c r="Q15" s="45">
        <f t="shared" si="22"/>
        <v>0</v>
      </c>
      <c r="R15" s="71">
        <v>0</v>
      </c>
      <c r="S15" s="72">
        <v>0</v>
      </c>
      <c r="T15" s="72">
        <v>12</v>
      </c>
      <c r="U15" s="45">
        <f t="shared" si="0"/>
        <v>0</v>
      </c>
      <c r="V15" s="71">
        <v>0</v>
      </c>
      <c r="W15" s="72">
        <v>0</v>
      </c>
      <c r="X15" s="72">
        <v>12</v>
      </c>
      <c r="Y15" s="45">
        <f t="shared" si="1"/>
        <v>0</v>
      </c>
      <c r="Z15" s="71">
        <v>0</v>
      </c>
      <c r="AA15" s="72">
        <v>0</v>
      </c>
      <c r="AB15" s="72">
        <v>12</v>
      </c>
      <c r="AC15" s="45">
        <f t="shared" si="2"/>
        <v>0</v>
      </c>
      <c r="AD15" s="71">
        <v>0</v>
      </c>
      <c r="AE15" s="72">
        <v>0</v>
      </c>
      <c r="AF15" s="72">
        <v>12</v>
      </c>
      <c r="AG15" s="45">
        <f t="shared" si="3"/>
        <v>0</v>
      </c>
      <c r="AH15" s="71">
        <v>1</v>
      </c>
      <c r="AI15" s="72">
        <v>50000</v>
      </c>
      <c r="AJ15" s="72">
        <v>1</v>
      </c>
      <c r="AK15" s="45">
        <f t="shared" si="4"/>
        <v>50000</v>
      </c>
      <c r="AL15" s="71">
        <v>0</v>
      </c>
      <c r="AM15" s="72">
        <v>0</v>
      </c>
      <c r="AN15" s="72">
        <v>1</v>
      </c>
      <c r="AO15" s="45">
        <f t="shared" si="5"/>
        <v>0</v>
      </c>
      <c r="AP15" s="71">
        <v>1</v>
      </c>
      <c r="AQ15" s="72">
        <v>2500</v>
      </c>
      <c r="AR15" s="72">
        <v>1</v>
      </c>
      <c r="AS15" s="45">
        <f t="shared" si="6"/>
        <v>2500</v>
      </c>
      <c r="AT15" s="71">
        <v>1</v>
      </c>
      <c r="AU15" s="72">
        <v>25000</v>
      </c>
      <c r="AV15" s="72">
        <v>1</v>
      </c>
      <c r="AW15" s="45">
        <f t="shared" si="7"/>
        <v>25000</v>
      </c>
      <c r="AX15" s="16"/>
      <c r="AY15" s="16"/>
      <c r="AZ15" s="16"/>
      <c r="BA15" s="45">
        <f t="shared" si="8"/>
        <v>0</v>
      </c>
      <c r="BB15" s="71">
        <v>1</v>
      </c>
      <c r="BC15" s="72">
        <v>2000</v>
      </c>
      <c r="BD15" s="72">
        <v>1</v>
      </c>
      <c r="BE15" s="45">
        <f t="shared" si="9"/>
        <v>2000</v>
      </c>
      <c r="BF15" s="16"/>
      <c r="BG15" s="16"/>
      <c r="BH15" s="16"/>
      <c r="BI15" s="45">
        <f t="shared" si="10"/>
        <v>0</v>
      </c>
      <c r="BJ15" s="16"/>
      <c r="BK15" s="16"/>
      <c r="BL15" s="16"/>
      <c r="BM15" s="45">
        <f t="shared" si="11"/>
        <v>0</v>
      </c>
      <c r="BN15" s="62"/>
      <c r="BO15" s="62"/>
      <c r="BP15" s="62"/>
      <c r="BQ15" s="45">
        <f t="shared" si="12"/>
        <v>0</v>
      </c>
      <c r="BR15" s="71">
        <v>1</v>
      </c>
      <c r="BS15" s="72">
        <v>7500</v>
      </c>
      <c r="BT15" s="72">
        <v>1</v>
      </c>
      <c r="BU15" s="45">
        <f t="shared" si="13"/>
        <v>7500</v>
      </c>
      <c r="BV15" s="71">
        <v>0</v>
      </c>
      <c r="BW15" s="72">
        <v>0</v>
      </c>
      <c r="BX15" s="72">
        <v>1</v>
      </c>
      <c r="BY15" s="45">
        <f t="shared" si="14"/>
        <v>0</v>
      </c>
      <c r="BZ15" s="16"/>
      <c r="CA15" s="16"/>
      <c r="CB15" s="16"/>
      <c r="CC15" s="45">
        <f t="shared" si="15"/>
        <v>0</v>
      </c>
      <c r="CD15" s="71">
        <v>0</v>
      </c>
      <c r="CE15" s="72">
        <v>0</v>
      </c>
      <c r="CF15" s="72">
        <v>1</v>
      </c>
      <c r="CG15" s="45">
        <f t="shared" si="16"/>
        <v>0</v>
      </c>
      <c r="CH15" s="71">
        <v>0</v>
      </c>
      <c r="CI15" s="72">
        <v>0</v>
      </c>
      <c r="CJ15" s="72">
        <v>1</v>
      </c>
      <c r="CK15" s="45">
        <f t="shared" si="17"/>
        <v>0</v>
      </c>
      <c r="CL15" s="94">
        <f t="shared" si="18"/>
        <v>201240</v>
      </c>
    </row>
    <row r="16" spans="1:90" ht="15.75" hidden="1" x14ac:dyDescent="0.25">
      <c r="A16" s="40">
        <v>23</v>
      </c>
      <c r="B16" s="74">
        <v>1</v>
      </c>
      <c r="C16" s="73">
        <v>5022</v>
      </c>
      <c r="D16" s="73">
        <v>12</v>
      </c>
      <c r="E16" s="45">
        <f t="shared" si="19"/>
        <v>60264</v>
      </c>
      <c r="F16" s="71">
        <v>1</v>
      </c>
      <c r="G16" s="72">
        <v>2000</v>
      </c>
      <c r="H16" s="72">
        <v>12</v>
      </c>
      <c r="I16" s="45">
        <f t="shared" si="20"/>
        <v>24000</v>
      </c>
      <c r="J16" s="71">
        <v>0</v>
      </c>
      <c r="K16" s="72">
        <v>0</v>
      </c>
      <c r="L16" s="72">
        <v>12</v>
      </c>
      <c r="M16" s="45">
        <f t="shared" si="21"/>
        <v>0</v>
      </c>
      <c r="N16" s="71">
        <v>0</v>
      </c>
      <c r="O16" s="72">
        <v>0</v>
      </c>
      <c r="P16" s="72">
        <v>12</v>
      </c>
      <c r="Q16" s="45">
        <f t="shared" si="22"/>
        <v>0</v>
      </c>
      <c r="R16" s="71">
        <v>0</v>
      </c>
      <c r="S16" s="72">
        <v>0</v>
      </c>
      <c r="T16" s="72">
        <v>12</v>
      </c>
      <c r="U16" s="45">
        <f t="shared" si="0"/>
        <v>0</v>
      </c>
      <c r="V16" s="71">
        <v>0</v>
      </c>
      <c r="W16" s="72">
        <v>0</v>
      </c>
      <c r="X16" s="72">
        <v>12</v>
      </c>
      <c r="Y16" s="45">
        <f t="shared" si="1"/>
        <v>0</v>
      </c>
      <c r="Z16" s="71">
        <v>0</v>
      </c>
      <c r="AA16" s="72">
        <v>0</v>
      </c>
      <c r="AB16" s="72">
        <v>12</v>
      </c>
      <c r="AC16" s="45">
        <f t="shared" si="2"/>
        <v>0</v>
      </c>
      <c r="AD16" s="71">
        <v>0</v>
      </c>
      <c r="AE16" s="72">
        <v>0</v>
      </c>
      <c r="AF16" s="72">
        <v>12</v>
      </c>
      <c r="AG16" s="45">
        <f t="shared" si="3"/>
        <v>0</v>
      </c>
      <c r="AH16" s="71">
        <v>1</v>
      </c>
      <c r="AI16" s="72">
        <v>22000</v>
      </c>
      <c r="AJ16" s="72">
        <v>1</v>
      </c>
      <c r="AK16" s="45">
        <f t="shared" si="4"/>
        <v>22000</v>
      </c>
      <c r="AL16" s="71">
        <v>0</v>
      </c>
      <c r="AM16" s="72">
        <v>0</v>
      </c>
      <c r="AN16" s="72">
        <v>1</v>
      </c>
      <c r="AO16" s="45">
        <f t="shared" si="5"/>
        <v>0</v>
      </c>
      <c r="AP16" s="71">
        <v>1</v>
      </c>
      <c r="AQ16" s="72">
        <v>25235.52</v>
      </c>
      <c r="AR16" s="72">
        <v>1</v>
      </c>
      <c r="AS16" s="45">
        <f t="shared" si="6"/>
        <v>25236</v>
      </c>
      <c r="AT16" s="71">
        <v>1</v>
      </c>
      <c r="AU16" s="72">
        <v>40000</v>
      </c>
      <c r="AV16" s="72">
        <v>1</v>
      </c>
      <c r="AW16" s="45">
        <f t="shared" si="7"/>
        <v>40000</v>
      </c>
      <c r="AX16" s="16"/>
      <c r="AY16" s="16"/>
      <c r="AZ16" s="16"/>
      <c r="BA16" s="45">
        <f t="shared" si="8"/>
        <v>0</v>
      </c>
      <c r="BB16" s="71">
        <v>0</v>
      </c>
      <c r="BC16" s="72">
        <v>0</v>
      </c>
      <c r="BD16" s="72">
        <v>1</v>
      </c>
      <c r="BE16" s="45">
        <f t="shared" si="9"/>
        <v>0</v>
      </c>
      <c r="BF16" s="16"/>
      <c r="BG16" s="16"/>
      <c r="BH16" s="16"/>
      <c r="BI16" s="45">
        <f t="shared" si="10"/>
        <v>0</v>
      </c>
      <c r="BJ16" s="16"/>
      <c r="BK16" s="16"/>
      <c r="BL16" s="16"/>
      <c r="BM16" s="45">
        <f t="shared" si="11"/>
        <v>0</v>
      </c>
      <c r="BN16" s="62"/>
      <c r="BO16" s="62"/>
      <c r="BP16" s="62"/>
      <c r="BQ16" s="45">
        <f t="shared" si="12"/>
        <v>0</v>
      </c>
      <c r="BR16" s="71">
        <v>1</v>
      </c>
      <c r="BS16" s="72">
        <v>15000</v>
      </c>
      <c r="BT16" s="72">
        <v>1</v>
      </c>
      <c r="BU16" s="45">
        <f t="shared" si="13"/>
        <v>15000</v>
      </c>
      <c r="BV16" s="71">
        <v>3</v>
      </c>
      <c r="BW16" s="72">
        <v>10760</v>
      </c>
      <c r="BX16" s="72">
        <v>1</v>
      </c>
      <c r="BY16" s="45">
        <f t="shared" si="14"/>
        <v>32280</v>
      </c>
      <c r="BZ16" s="16"/>
      <c r="CA16" s="16"/>
      <c r="CB16" s="16"/>
      <c r="CC16" s="45">
        <f t="shared" si="15"/>
        <v>0</v>
      </c>
      <c r="CD16" s="71">
        <v>0</v>
      </c>
      <c r="CE16" s="72">
        <v>0</v>
      </c>
      <c r="CF16" s="72">
        <v>1</v>
      </c>
      <c r="CG16" s="45">
        <f t="shared" si="16"/>
        <v>0</v>
      </c>
      <c r="CH16" s="71">
        <v>0</v>
      </c>
      <c r="CI16" s="72">
        <v>0</v>
      </c>
      <c r="CJ16" s="72">
        <v>1</v>
      </c>
      <c r="CK16" s="45">
        <f t="shared" si="17"/>
        <v>0</v>
      </c>
      <c r="CL16" s="94">
        <f t="shared" si="18"/>
        <v>218780</v>
      </c>
    </row>
    <row r="17" spans="1:90" ht="15.75" hidden="1" x14ac:dyDescent="0.25">
      <c r="A17" s="40">
        <v>26</v>
      </c>
      <c r="B17" s="71">
        <v>1</v>
      </c>
      <c r="C17" s="72">
        <v>3474</v>
      </c>
      <c r="D17" s="72">
        <v>12</v>
      </c>
      <c r="E17" s="45">
        <f t="shared" si="19"/>
        <v>41688</v>
      </c>
      <c r="F17" s="71">
        <v>1</v>
      </c>
      <c r="G17" s="72">
        <v>3500</v>
      </c>
      <c r="H17" s="72">
        <v>12</v>
      </c>
      <c r="I17" s="45">
        <f t="shared" si="20"/>
        <v>42000</v>
      </c>
      <c r="J17" s="71">
        <v>0</v>
      </c>
      <c r="K17" s="72">
        <v>0</v>
      </c>
      <c r="L17" s="72">
        <v>12</v>
      </c>
      <c r="M17" s="45">
        <f t="shared" si="21"/>
        <v>0</v>
      </c>
      <c r="N17" s="71">
        <v>0</v>
      </c>
      <c r="O17" s="72">
        <v>0</v>
      </c>
      <c r="P17" s="72">
        <v>12</v>
      </c>
      <c r="Q17" s="45">
        <f t="shared" si="22"/>
        <v>0</v>
      </c>
      <c r="R17" s="71">
        <v>0</v>
      </c>
      <c r="S17" s="72">
        <v>0</v>
      </c>
      <c r="T17" s="72">
        <v>12</v>
      </c>
      <c r="U17" s="45">
        <f t="shared" si="0"/>
        <v>0</v>
      </c>
      <c r="V17" s="71">
        <v>0</v>
      </c>
      <c r="W17" s="72">
        <v>0</v>
      </c>
      <c r="X17" s="72">
        <v>12</v>
      </c>
      <c r="Y17" s="45">
        <f t="shared" si="1"/>
        <v>0</v>
      </c>
      <c r="Z17" s="71">
        <v>0</v>
      </c>
      <c r="AA17" s="72">
        <v>0</v>
      </c>
      <c r="AB17" s="72">
        <v>12</v>
      </c>
      <c r="AC17" s="45">
        <f t="shared" si="2"/>
        <v>0</v>
      </c>
      <c r="AD17" s="71">
        <v>0</v>
      </c>
      <c r="AE17" s="72">
        <v>0</v>
      </c>
      <c r="AF17" s="72">
        <v>12</v>
      </c>
      <c r="AG17" s="45">
        <f t="shared" si="3"/>
        <v>0</v>
      </c>
      <c r="AH17" s="71">
        <v>1</v>
      </c>
      <c r="AI17" s="72">
        <v>10000</v>
      </c>
      <c r="AJ17" s="72">
        <v>1</v>
      </c>
      <c r="AK17" s="45">
        <f t="shared" si="4"/>
        <v>10000</v>
      </c>
      <c r="AL17" s="71">
        <v>1</v>
      </c>
      <c r="AM17" s="72">
        <v>10000</v>
      </c>
      <c r="AN17" s="72">
        <v>1</v>
      </c>
      <c r="AO17" s="45">
        <f t="shared" si="5"/>
        <v>10000</v>
      </c>
      <c r="AP17" s="71">
        <v>1</v>
      </c>
      <c r="AQ17" s="72">
        <v>50000</v>
      </c>
      <c r="AR17" s="72">
        <v>1</v>
      </c>
      <c r="AS17" s="45">
        <f t="shared" si="6"/>
        <v>50000</v>
      </c>
      <c r="AT17" s="71">
        <v>1</v>
      </c>
      <c r="AU17" s="72">
        <v>10000</v>
      </c>
      <c r="AV17" s="72">
        <v>1</v>
      </c>
      <c r="AW17" s="45">
        <f t="shared" si="7"/>
        <v>10000</v>
      </c>
      <c r="AX17" s="16"/>
      <c r="AY17" s="16"/>
      <c r="AZ17" s="16"/>
      <c r="BA17" s="45">
        <f t="shared" si="8"/>
        <v>0</v>
      </c>
      <c r="BB17" s="71">
        <v>0</v>
      </c>
      <c r="BC17" s="72">
        <v>0</v>
      </c>
      <c r="BD17" s="72">
        <v>1</v>
      </c>
      <c r="BE17" s="45">
        <f t="shared" si="9"/>
        <v>0</v>
      </c>
      <c r="BF17" s="16"/>
      <c r="BG17" s="16"/>
      <c r="BH17" s="16"/>
      <c r="BI17" s="45">
        <f t="shared" si="10"/>
        <v>0</v>
      </c>
      <c r="BJ17" s="16"/>
      <c r="BK17" s="16"/>
      <c r="BL17" s="16"/>
      <c r="BM17" s="45">
        <f t="shared" si="11"/>
        <v>0</v>
      </c>
      <c r="BN17" s="62"/>
      <c r="BO17" s="62"/>
      <c r="BP17" s="62"/>
      <c r="BQ17" s="45">
        <f t="shared" si="12"/>
        <v>0</v>
      </c>
      <c r="BR17" s="71">
        <v>1</v>
      </c>
      <c r="BS17" s="72">
        <v>66000</v>
      </c>
      <c r="BT17" s="72">
        <v>1</v>
      </c>
      <c r="BU17" s="45">
        <f t="shared" si="13"/>
        <v>66000</v>
      </c>
      <c r="BV17" s="71">
        <v>0</v>
      </c>
      <c r="BW17" s="72">
        <v>0</v>
      </c>
      <c r="BX17" s="72">
        <v>1</v>
      </c>
      <c r="BY17" s="45">
        <f t="shared" si="14"/>
        <v>0</v>
      </c>
      <c r="BZ17" s="16"/>
      <c r="CA17" s="16"/>
      <c r="CB17" s="16"/>
      <c r="CC17" s="45">
        <f t="shared" si="15"/>
        <v>0</v>
      </c>
      <c r="CD17" s="71">
        <v>0</v>
      </c>
      <c r="CE17" s="72">
        <v>0</v>
      </c>
      <c r="CF17" s="72">
        <v>1</v>
      </c>
      <c r="CG17" s="45">
        <f t="shared" si="16"/>
        <v>0</v>
      </c>
      <c r="CH17" s="71">
        <v>0</v>
      </c>
      <c r="CI17" s="72">
        <v>0</v>
      </c>
      <c r="CJ17" s="72">
        <v>1</v>
      </c>
      <c r="CK17" s="45">
        <f t="shared" si="17"/>
        <v>0</v>
      </c>
      <c r="CL17" s="94">
        <f t="shared" si="18"/>
        <v>229688</v>
      </c>
    </row>
    <row r="18" spans="1:90" ht="15.75" hidden="1" x14ac:dyDescent="0.25">
      <c r="A18" s="40">
        <v>27</v>
      </c>
      <c r="B18" s="71">
        <v>2</v>
      </c>
      <c r="C18" s="72">
        <v>2895</v>
      </c>
      <c r="D18" s="72">
        <v>12</v>
      </c>
      <c r="E18" s="45">
        <f t="shared" si="19"/>
        <v>69480</v>
      </c>
      <c r="F18" s="71">
        <v>2</v>
      </c>
      <c r="G18" s="72">
        <v>500</v>
      </c>
      <c r="H18" s="72">
        <v>12</v>
      </c>
      <c r="I18" s="45">
        <f t="shared" si="20"/>
        <v>12000</v>
      </c>
      <c r="J18" s="71">
        <v>0</v>
      </c>
      <c r="K18" s="72">
        <v>0</v>
      </c>
      <c r="L18" s="72">
        <v>12</v>
      </c>
      <c r="M18" s="45">
        <f t="shared" si="21"/>
        <v>0</v>
      </c>
      <c r="N18" s="71">
        <v>0</v>
      </c>
      <c r="O18" s="72">
        <v>0</v>
      </c>
      <c r="P18" s="72">
        <v>12</v>
      </c>
      <c r="Q18" s="45">
        <f t="shared" si="22"/>
        <v>0</v>
      </c>
      <c r="R18" s="71">
        <v>0</v>
      </c>
      <c r="S18" s="72">
        <v>0</v>
      </c>
      <c r="T18" s="72">
        <v>12</v>
      </c>
      <c r="U18" s="45">
        <f t="shared" si="0"/>
        <v>0</v>
      </c>
      <c r="V18" s="71">
        <v>0</v>
      </c>
      <c r="W18" s="72">
        <v>0</v>
      </c>
      <c r="X18" s="72">
        <v>12</v>
      </c>
      <c r="Y18" s="45">
        <f t="shared" si="1"/>
        <v>0</v>
      </c>
      <c r="Z18" s="71">
        <v>0</v>
      </c>
      <c r="AA18" s="72">
        <v>0</v>
      </c>
      <c r="AB18" s="72">
        <v>12</v>
      </c>
      <c r="AC18" s="45">
        <f t="shared" si="2"/>
        <v>0</v>
      </c>
      <c r="AD18" s="71">
        <v>1</v>
      </c>
      <c r="AE18" s="72">
        <v>5000</v>
      </c>
      <c r="AF18" s="72">
        <v>12</v>
      </c>
      <c r="AG18" s="45">
        <f t="shared" si="3"/>
        <v>60000</v>
      </c>
      <c r="AH18" s="71">
        <v>5</v>
      </c>
      <c r="AI18" s="72">
        <v>2000</v>
      </c>
      <c r="AJ18" s="72">
        <v>1</v>
      </c>
      <c r="AK18" s="45">
        <f t="shared" si="4"/>
        <v>10000</v>
      </c>
      <c r="AL18" s="71">
        <v>12</v>
      </c>
      <c r="AM18" s="72">
        <v>15000</v>
      </c>
      <c r="AN18" s="72">
        <v>1</v>
      </c>
      <c r="AO18" s="45">
        <f t="shared" si="5"/>
        <v>180000</v>
      </c>
      <c r="AP18" s="71">
        <v>93</v>
      </c>
      <c r="AQ18" s="72">
        <v>500</v>
      </c>
      <c r="AR18" s="72">
        <v>1</v>
      </c>
      <c r="AS18" s="45">
        <f t="shared" si="6"/>
        <v>46500</v>
      </c>
      <c r="AT18" s="71">
        <v>2</v>
      </c>
      <c r="AU18" s="72">
        <v>25000</v>
      </c>
      <c r="AV18" s="72">
        <v>1</v>
      </c>
      <c r="AW18" s="45">
        <f t="shared" si="7"/>
        <v>50000</v>
      </c>
      <c r="AX18" s="16"/>
      <c r="AY18" s="16"/>
      <c r="AZ18" s="16"/>
      <c r="BA18" s="45">
        <f t="shared" si="8"/>
        <v>0</v>
      </c>
      <c r="BB18" s="71">
        <v>0</v>
      </c>
      <c r="BC18" s="72">
        <v>0</v>
      </c>
      <c r="BD18" s="72">
        <v>1</v>
      </c>
      <c r="BE18" s="45">
        <f t="shared" si="9"/>
        <v>0</v>
      </c>
      <c r="BF18" s="16"/>
      <c r="BG18" s="16"/>
      <c r="BH18" s="16"/>
      <c r="BI18" s="45">
        <f t="shared" si="10"/>
        <v>0</v>
      </c>
      <c r="BJ18" s="16"/>
      <c r="BK18" s="16"/>
      <c r="BL18" s="16"/>
      <c r="BM18" s="45">
        <f t="shared" si="11"/>
        <v>0</v>
      </c>
      <c r="BN18" s="62"/>
      <c r="BO18" s="62"/>
      <c r="BP18" s="62"/>
      <c r="BQ18" s="45">
        <f t="shared" si="12"/>
        <v>0</v>
      </c>
      <c r="BR18" s="71">
        <v>0</v>
      </c>
      <c r="BS18" s="72">
        <v>0</v>
      </c>
      <c r="BT18" s="72">
        <v>1</v>
      </c>
      <c r="BU18" s="45">
        <f t="shared" si="13"/>
        <v>0</v>
      </c>
      <c r="BV18" s="71">
        <v>6</v>
      </c>
      <c r="BW18" s="72">
        <v>3500</v>
      </c>
      <c r="BX18" s="72">
        <v>1</v>
      </c>
      <c r="BY18" s="45">
        <f t="shared" si="14"/>
        <v>21000</v>
      </c>
      <c r="BZ18" s="16"/>
      <c r="CA18" s="16"/>
      <c r="CB18" s="16"/>
      <c r="CC18" s="45">
        <f t="shared" si="15"/>
        <v>0</v>
      </c>
      <c r="CD18" s="71">
        <v>1</v>
      </c>
      <c r="CE18" s="72">
        <v>9000</v>
      </c>
      <c r="CF18" s="72">
        <v>1</v>
      </c>
      <c r="CG18" s="45">
        <f t="shared" si="16"/>
        <v>9000</v>
      </c>
      <c r="CH18" s="71">
        <v>0</v>
      </c>
      <c r="CI18" s="72">
        <v>0</v>
      </c>
      <c r="CJ18" s="72">
        <v>1</v>
      </c>
      <c r="CK18" s="45">
        <f t="shared" si="17"/>
        <v>0</v>
      </c>
      <c r="CL18" s="94">
        <f t="shared" si="18"/>
        <v>457980</v>
      </c>
    </row>
    <row r="19" spans="1:90" ht="15.75" hidden="1" x14ac:dyDescent="0.25">
      <c r="A19" s="40">
        <v>28</v>
      </c>
      <c r="B19" s="71">
        <v>1</v>
      </c>
      <c r="C19" s="72">
        <v>8100</v>
      </c>
      <c r="D19" s="72">
        <v>12</v>
      </c>
      <c r="E19" s="45">
        <f t="shared" si="19"/>
        <v>97200</v>
      </c>
      <c r="F19" s="71">
        <v>1</v>
      </c>
      <c r="G19" s="72">
        <v>1500</v>
      </c>
      <c r="H19" s="72">
        <v>12</v>
      </c>
      <c r="I19" s="45">
        <f t="shared" si="20"/>
        <v>18000</v>
      </c>
      <c r="J19" s="71">
        <v>0</v>
      </c>
      <c r="K19" s="72">
        <v>0</v>
      </c>
      <c r="L19" s="72">
        <v>12</v>
      </c>
      <c r="M19" s="45">
        <f t="shared" si="21"/>
        <v>0</v>
      </c>
      <c r="N19" s="71">
        <v>0</v>
      </c>
      <c r="O19" s="72">
        <v>0</v>
      </c>
      <c r="P19" s="72">
        <v>12</v>
      </c>
      <c r="Q19" s="45">
        <f t="shared" si="22"/>
        <v>0</v>
      </c>
      <c r="R19" s="71">
        <v>0</v>
      </c>
      <c r="S19" s="72">
        <v>0</v>
      </c>
      <c r="T19" s="72">
        <v>12</v>
      </c>
      <c r="U19" s="45">
        <f t="shared" si="0"/>
        <v>0</v>
      </c>
      <c r="V19" s="71">
        <v>0</v>
      </c>
      <c r="W19" s="72">
        <v>0</v>
      </c>
      <c r="X19" s="72">
        <v>12</v>
      </c>
      <c r="Y19" s="45">
        <f t="shared" si="1"/>
        <v>0</v>
      </c>
      <c r="Z19" s="71">
        <v>0</v>
      </c>
      <c r="AA19" s="72">
        <v>0</v>
      </c>
      <c r="AB19" s="72">
        <v>12</v>
      </c>
      <c r="AC19" s="45">
        <f t="shared" si="2"/>
        <v>0</v>
      </c>
      <c r="AD19" s="71">
        <v>0</v>
      </c>
      <c r="AE19" s="72">
        <v>0</v>
      </c>
      <c r="AF19" s="72">
        <v>12</v>
      </c>
      <c r="AG19" s="45">
        <f t="shared" si="3"/>
        <v>0</v>
      </c>
      <c r="AH19" s="71">
        <v>20</v>
      </c>
      <c r="AI19" s="72">
        <v>880</v>
      </c>
      <c r="AJ19" s="72">
        <v>1</v>
      </c>
      <c r="AK19" s="45">
        <f t="shared" si="4"/>
        <v>17600</v>
      </c>
      <c r="AL19" s="71">
        <v>0</v>
      </c>
      <c r="AM19" s="72">
        <v>0</v>
      </c>
      <c r="AN19" s="72">
        <v>1</v>
      </c>
      <c r="AO19" s="45">
        <f t="shared" si="5"/>
        <v>0</v>
      </c>
      <c r="AP19" s="71">
        <v>18</v>
      </c>
      <c r="AQ19" s="72">
        <v>780</v>
      </c>
      <c r="AR19" s="72">
        <v>1</v>
      </c>
      <c r="AS19" s="45">
        <f t="shared" si="6"/>
        <v>14040</v>
      </c>
      <c r="AT19" s="71">
        <v>0</v>
      </c>
      <c r="AU19" s="72">
        <v>0</v>
      </c>
      <c r="AV19" s="72">
        <v>1</v>
      </c>
      <c r="AW19" s="45">
        <f t="shared" si="7"/>
        <v>0</v>
      </c>
      <c r="AX19" s="16"/>
      <c r="AY19" s="16"/>
      <c r="AZ19" s="16"/>
      <c r="BA19" s="45">
        <f t="shared" si="8"/>
        <v>0</v>
      </c>
      <c r="BB19" s="71">
        <v>4</v>
      </c>
      <c r="BC19" s="72">
        <v>250</v>
      </c>
      <c r="BD19" s="72">
        <v>1</v>
      </c>
      <c r="BE19" s="45">
        <f t="shared" si="9"/>
        <v>1000</v>
      </c>
      <c r="BF19" s="16"/>
      <c r="BG19" s="16"/>
      <c r="BH19" s="16"/>
      <c r="BI19" s="45">
        <f t="shared" si="10"/>
        <v>0</v>
      </c>
      <c r="BJ19" s="16"/>
      <c r="BK19" s="16"/>
      <c r="BL19" s="16"/>
      <c r="BM19" s="45">
        <f t="shared" si="11"/>
        <v>0</v>
      </c>
      <c r="BN19" s="62"/>
      <c r="BO19" s="62"/>
      <c r="BP19" s="62"/>
      <c r="BQ19" s="45">
        <f t="shared" si="12"/>
        <v>0</v>
      </c>
      <c r="BR19" s="71">
        <v>0</v>
      </c>
      <c r="BS19" s="72">
        <v>0</v>
      </c>
      <c r="BT19" s="72">
        <v>1</v>
      </c>
      <c r="BU19" s="45">
        <f t="shared" si="13"/>
        <v>0</v>
      </c>
      <c r="BV19" s="71">
        <v>0</v>
      </c>
      <c r="BW19" s="72">
        <v>0</v>
      </c>
      <c r="BX19" s="72">
        <v>1</v>
      </c>
      <c r="BY19" s="45">
        <f t="shared" si="14"/>
        <v>0</v>
      </c>
      <c r="BZ19" s="16"/>
      <c r="CA19" s="16"/>
      <c r="CB19" s="16"/>
      <c r="CC19" s="45">
        <f t="shared" si="15"/>
        <v>0</v>
      </c>
      <c r="CD19" s="71">
        <v>0</v>
      </c>
      <c r="CE19" s="72">
        <v>0</v>
      </c>
      <c r="CF19" s="72">
        <v>1</v>
      </c>
      <c r="CG19" s="45">
        <f t="shared" si="16"/>
        <v>0</v>
      </c>
      <c r="CH19" s="71">
        <v>0</v>
      </c>
      <c r="CI19" s="72">
        <v>0</v>
      </c>
      <c r="CJ19" s="72">
        <v>1</v>
      </c>
      <c r="CK19" s="45">
        <f t="shared" si="17"/>
        <v>0</v>
      </c>
      <c r="CL19" s="94">
        <f t="shared" si="18"/>
        <v>147840</v>
      </c>
    </row>
    <row r="20" spans="1:90" ht="15.75" hidden="1" x14ac:dyDescent="0.25">
      <c r="A20" s="40">
        <v>31</v>
      </c>
      <c r="B20" s="71">
        <v>1</v>
      </c>
      <c r="C20" s="72">
        <v>6555</v>
      </c>
      <c r="D20" s="72">
        <v>12</v>
      </c>
      <c r="E20" s="45">
        <f t="shared" si="19"/>
        <v>78660</v>
      </c>
      <c r="F20" s="71">
        <v>1</v>
      </c>
      <c r="G20" s="72">
        <v>2000</v>
      </c>
      <c r="H20" s="72">
        <v>12</v>
      </c>
      <c r="I20" s="45">
        <f t="shared" si="20"/>
        <v>24000</v>
      </c>
      <c r="J20" s="71">
        <v>0</v>
      </c>
      <c r="K20" s="72">
        <v>0</v>
      </c>
      <c r="L20" s="72">
        <v>12</v>
      </c>
      <c r="M20" s="45">
        <f t="shared" si="21"/>
        <v>0</v>
      </c>
      <c r="N20" s="71">
        <v>0</v>
      </c>
      <c r="O20" s="72">
        <v>0</v>
      </c>
      <c r="P20" s="72">
        <v>12</v>
      </c>
      <c r="Q20" s="45">
        <f t="shared" si="22"/>
        <v>0</v>
      </c>
      <c r="R20" s="71">
        <v>0</v>
      </c>
      <c r="S20" s="72">
        <v>0</v>
      </c>
      <c r="T20" s="72">
        <v>12</v>
      </c>
      <c r="U20" s="45">
        <f t="shared" si="0"/>
        <v>0</v>
      </c>
      <c r="V20" s="71">
        <v>0</v>
      </c>
      <c r="W20" s="72">
        <v>0</v>
      </c>
      <c r="X20" s="72">
        <v>12</v>
      </c>
      <c r="Y20" s="45">
        <f t="shared" si="1"/>
        <v>0</v>
      </c>
      <c r="Z20" s="71">
        <v>0</v>
      </c>
      <c r="AA20" s="72">
        <v>0</v>
      </c>
      <c r="AB20" s="72">
        <v>12</v>
      </c>
      <c r="AC20" s="45">
        <f t="shared" si="2"/>
        <v>0</v>
      </c>
      <c r="AD20" s="71">
        <v>0</v>
      </c>
      <c r="AE20" s="72">
        <v>0</v>
      </c>
      <c r="AF20" s="72">
        <v>12</v>
      </c>
      <c r="AG20" s="45">
        <f t="shared" si="3"/>
        <v>0</v>
      </c>
      <c r="AH20" s="71">
        <v>1</v>
      </c>
      <c r="AI20" s="72">
        <v>15000</v>
      </c>
      <c r="AJ20" s="72">
        <v>1</v>
      </c>
      <c r="AK20" s="45">
        <f t="shared" si="4"/>
        <v>15000</v>
      </c>
      <c r="AL20" s="71">
        <v>1</v>
      </c>
      <c r="AM20" s="72">
        <v>1600</v>
      </c>
      <c r="AN20" s="72">
        <v>1</v>
      </c>
      <c r="AO20" s="45">
        <f t="shared" si="5"/>
        <v>1600</v>
      </c>
      <c r="AP20" s="71">
        <v>1</v>
      </c>
      <c r="AQ20" s="72">
        <v>11000</v>
      </c>
      <c r="AR20" s="72">
        <v>1</v>
      </c>
      <c r="AS20" s="45">
        <f t="shared" si="6"/>
        <v>11000</v>
      </c>
      <c r="AT20" s="71">
        <v>1</v>
      </c>
      <c r="AU20" s="72">
        <v>10000</v>
      </c>
      <c r="AV20" s="72">
        <v>1</v>
      </c>
      <c r="AW20" s="45">
        <f t="shared" si="7"/>
        <v>10000</v>
      </c>
      <c r="AX20" s="16"/>
      <c r="AY20" s="16"/>
      <c r="AZ20" s="16"/>
      <c r="BA20" s="45">
        <f t="shared" si="8"/>
        <v>0</v>
      </c>
      <c r="BB20" s="71">
        <v>20</v>
      </c>
      <c r="BC20" s="72">
        <v>250</v>
      </c>
      <c r="BD20" s="72">
        <v>1</v>
      </c>
      <c r="BE20" s="45">
        <f t="shared" si="9"/>
        <v>5000</v>
      </c>
      <c r="BF20" s="16"/>
      <c r="BG20" s="16"/>
      <c r="BH20" s="16"/>
      <c r="BI20" s="45">
        <f t="shared" si="10"/>
        <v>0</v>
      </c>
      <c r="BJ20" s="16"/>
      <c r="BK20" s="16"/>
      <c r="BL20" s="16"/>
      <c r="BM20" s="45">
        <f t="shared" si="11"/>
        <v>0</v>
      </c>
      <c r="BN20" s="62"/>
      <c r="BO20" s="62"/>
      <c r="BP20" s="62"/>
      <c r="BQ20" s="45">
        <f t="shared" si="12"/>
        <v>0</v>
      </c>
      <c r="BR20" s="71">
        <v>1</v>
      </c>
      <c r="BS20" s="72">
        <v>26000</v>
      </c>
      <c r="BT20" s="72">
        <v>1</v>
      </c>
      <c r="BU20" s="45">
        <f t="shared" si="13"/>
        <v>26000</v>
      </c>
      <c r="BV20" s="71">
        <v>0</v>
      </c>
      <c r="BW20" s="72">
        <v>0</v>
      </c>
      <c r="BX20" s="72">
        <v>1</v>
      </c>
      <c r="BY20" s="45">
        <f t="shared" si="14"/>
        <v>0</v>
      </c>
      <c r="BZ20" s="16"/>
      <c r="CA20" s="16"/>
      <c r="CB20" s="16"/>
      <c r="CC20" s="45">
        <f t="shared" si="15"/>
        <v>0</v>
      </c>
      <c r="CD20" s="71">
        <v>0</v>
      </c>
      <c r="CE20" s="72">
        <v>0</v>
      </c>
      <c r="CF20" s="72">
        <v>1</v>
      </c>
      <c r="CG20" s="45">
        <f t="shared" si="16"/>
        <v>0</v>
      </c>
      <c r="CH20" s="71">
        <v>0</v>
      </c>
      <c r="CI20" s="72">
        <v>0</v>
      </c>
      <c r="CJ20" s="72">
        <v>1</v>
      </c>
      <c r="CK20" s="45">
        <f t="shared" si="17"/>
        <v>0</v>
      </c>
      <c r="CL20" s="94">
        <f t="shared" si="18"/>
        <v>171260</v>
      </c>
    </row>
    <row r="21" spans="1:90" ht="15.75" hidden="1" x14ac:dyDescent="0.25">
      <c r="A21" s="40">
        <v>33</v>
      </c>
      <c r="B21" s="71">
        <v>1</v>
      </c>
      <c r="C21" s="72">
        <v>3900</v>
      </c>
      <c r="D21" s="72">
        <v>12</v>
      </c>
      <c r="E21" s="45">
        <f t="shared" si="19"/>
        <v>46800</v>
      </c>
      <c r="F21" s="71">
        <v>1</v>
      </c>
      <c r="G21" s="72">
        <v>2400</v>
      </c>
      <c r="H21" s="72">
        <v>12</v>
      </c>
      <c r="I21" s="45">
        <f t="shared" si="20"/>
        <v>28800</v>
      </c>
      <c r="J21" s="71">
        <v>0</v>
      </c>
      <c r="K21" s="72">
        <v>0</v>
      </c>
      <c r="L21" s="72">
        <v>12</v>
      </c>
      <c r="M21" s="45">
        <f t="shared" si="21"/>
        <v>0</v>
      </c>
      <c r="N21" s="71">
        <v>0</v>
      </c>
      <c r="O21" s="72">
        <v>0</v>
      </c>
      <c r="P21" s="72">
        <v>12</v>
      </c>
      <c r="Q21" s="45">
        <f t="shared" si="22"/>
        <v>0</v>
      </c>
      <c r="R21" s="71">
        <v>0</v>
      </c>
      <c r="S21" s="72">
        <v>0</v>
      </c>
      <c r="T21" s="72">
        <v>12</v>
      </c>
      <c r="U21" s="45">
        <f t="shared" si="0"/>
        <v>0</v>
      </c>
      <c r="V21" s="71">
        <v>0</v>
      </c>
      <c r="W21" s="72">
        <v>0</v>
      </c>
      <c r="X21" s="72">
        <v>12</v>
      </c>
      <c r="Y21" s="45">
        <f t="shared" si="1"/>
        <v>0</v>
      </c>
      <c r="Z21" s="71">
        <v>0</v>
      </c>
      <c r="AA21" s="72">
        <v>0</v>
      </c>
      <c r="AB21" s="72">
        <v>12</v>
      </c>
      <c r="AC21" s="45">
        <f t="shared" si="2"/>
        <v>0</v>
      </c>
      <c r="AD21" s="71">
        <v>0</v>
      </c>
      <c r="AE21" s="72">
        <v>0</v>
      </c>
      <c r="AF21" s="72">
        <v>12</v>
      </c>
      <c r="AG21" s="45">
        <f t="shared" si="3"/>
        <v>0</v>
      </c>
      <c r="AH21" s="71">
        <v>1</v>
      </c>
      <c r="AI21" s="72">
        <v>10000</v>
      </c>
      <c r="AJ21" s="72">
        <v>1</v>
      </c>
      <c r="AK21" s="45">
        <f t="shared" si="4"/>
        <v>10000</v>
      </c>
      <c r="AL21" s="71">
        <v>0</v>
      </c>
      <c r="AM21" s="72">
        <v>0</v>
      </c>
      <c r="AN21" s="72">
        <v>1</v>
      </c>
      <c r="AO21" s="45">
        <f t="shared" si="5"/>
        <v>0</v>
      </c>
      <c r="AP21" s="71">
        <v>1</v>
      </c>
      <c r="AQ21" s="72">
        <v>19950</v>
      </c>
      <c r="AR21" s="72">
        <v>1</v>
      </c>
      <c r="AS21" s="45">
        <f t="shared" si="6"/>
        <v>19950</v>
      </c>
      <c r="AT21" s="71">
        <v>1</v>
      </c>
      <c r="AU21" s="72">
        <v>15000</v>
      </c>
      <c r="AV21" s="72">
        <v>1</v>
      </c>
      <c r="AW21" s="45">
        <f t="shared" si="7"/>
        <v>15000</v>
      </c>
      <c r="AX21" s="16"/>
      <c r="AY21" s="16"/>
      <c r="AZ21" s="16"/>
      <c r="BA21" s="45">
        <f t="shared" si="8"/>
        <v>0</v>
      </c>
      <c r="BB21" s="71">
        <v>0</v>
      </c>
      <c r="BC21" s="72">
        <v>0</v>
      </c>
      <c r="BD21" s="72">
        <v>1</v>
      </c>
      <c r="BE21" s="45">
        <f t="shared" si="9"/>
        <v>0</v>
      </c>
      <c r="BF21" s="16"/>
      <c r="BG21" s="16"/>
      <c r="BH21" s="16"/>
      <c r="BI21" s="45">
        <f t="shared" si="10"/>
        <v>0</v>
      </c>
      <c r="BJ21" s="16"/>
      <c r="BK21" s="16"/>
      <c r="BL21" s="16"/>
      <c r="BM21" s="45">
        <f t="shared" si="11"/>
        <v>0</v>
      </c>
      <c r="BN21" s="62"/>
      <c r="BO21" s="62"/>
      <c r="BP21" s="62"/>
      <c r="BQ21" s="45">
        <f t="shared" si="12"/>
        <v>0</v>
      </c>
      <c r="BR21" s="71">
        <v>0</v>
      </c>
      <c r="BS21" s="72">
        <v>0</v>
      </c>
      <c r="BT21" s="72">
        <v>1</v>
      </c>
      <c r="BU21" s="45">
        <f t="shared" si="13"/>
        <v>0</v>
      </c>
      <c r="BV21" s="71">
        <v>0</v>
      </c>
      <c r="BW21" s="72">
        <v>0</v>
      </c>
      <c r="BX21" s="72">
        <v>1</v>
      </c>
      <c r="BY21" s="45">
        <f t="shared" si="14"/>
        <v>0</v>
      </c>
      <c r="BZ21" s="16"/>
      <c r="CA21" s="16"/>
      <c r="CB21" s="16"/>
      <c r="CC21" s="45">
        <f t="shared" si="15"/>
        <v>0</v>
      </c>
      <c r="CD21" s="71">
        <v>0</v>
      </c>
      <c r="CE21" s="72">
        <v>0</v>
      </c>
      <c r="CF21" s="72">
        <v>1</v>
      </c>
      <c r="CG21" s="45">
        <f t="shared" si="16"/>
        <v>0</v>
      </c>
      <c r="CH21" s="71">
        <v>0</v>
      </c>
      <c r="CI21" s="72">
        <v>0</v>
      </c>
      <c r="CJ21" s="72">
        <v>1</v>
      </c>
      <c r="CK21" s="45">
        <f t="shared" si="17"/>
        <v>0</v>
      </c>
      <c r="CL21" s="94">
        <f t="shared" si="18"/>
        <v>120550</v>
      </c>
    </row>
    <row r="22" spans="1:90" ht="15.75" hidden="1" x14ac:dyDescent="0.25">
      <c r="A22" s="40">
        <v>34</v>
      </c>
      <c r="B22" s="71">
        <v>1</v>
      </c>
      <c r="C22" s="72">
        <v>4806</v>
      </c>
      <c r="D22" s="72">
        <v>12</v>
      </c>
      <c r="E22" s="45">
        <f t="shared" si="19"/>
        <v>57672</v>
      </c>
      <c r="F22" s="71">
        <v>1</v>
      </c>
      <c r="G22" s="72">
        <v>2000</v>
      </c>
      <c r="H22" s="72">
        <v>12</v>
      </c>
      <c r="I22" s="45">
        <f t="shared" si="20"/>
        <v>24000</v>
      </c>
      <c r="J22" s="71">
        <v>0</v>
      </c>
      <c r="K22" s="72">
        <v>0</v>
      </c>
      <c r="L22" s="72">
        <v>12</v>
      </c>
      <c r="M22" s="45">
        <f t="shared" si="21"/>
        <v>0</v>
      </c>
      <c r="N22" s="71">
        <v>0</v>
      </c>
      <c r="O22" s="72">
        <v>0</v>
      </c>
      <c r="P22" s="72">
        <v>12</v>
      </c>
      <c r="Q22" s="45">
        <f t="shared" si="22"/>
        <v>0</v>
      </c>
      <c r="R22" s="71">
        <v>0</v>
      </c>
      <c r="S22" s="72">
        <v>0</v>
      </c>
      <c r="T22" s="72">
        <v>12</v>
      </c>
      <c r="U22" s="45">
        <f t="shared" si="0"/>
        <v>0</v>
      </c>
      <c r="V22" s="71">
        <v>0</v>
      </c>
      <c r="W22" s="72">
        <v>0</v>
      </c>
      <c r="X22" s="72">
        <v>12</v>
      </c>
      <c r="Y22" s="45">
        <f t="shared" si="1"/>
        <v>0</v>
      </c>
      <c r="Z22" s="71">
        <v>0</v>
      </c>
      <c r="AA22" s="72">
        <v>0</v>
      </c>
      <c r="AB22" s="72">
        <v>12</v>
      </c>
      <c r="AC22" s="45">
        <f t="shared" si="2"/>
        <v>0</v>
      </c>
      <c r="AD22" s="71">
        <v>0</v>
      </c>
      <c r="AE22" s="72">
        <v>0</v>
      </c>
      <c r="AF22" s="72">
        <v>12</v>
      </c>
      <c r="AG22" s="45">
        <f t="shared" si="3"/>
        <v>0</v>
      </c>
      <c r="AH22" s="71">
        <v>1</v>
      </c>
      <c r="AI22" s="72">
        <v>10000</v>
      </c>
      <c r="AJ22" s="72">
        <v>1</v>
      </c>
      <c r="AK22" s="45">
        <f t="shared" si="4"/>
        <v>10000</v>
      </c>
      <c r="AL22" s="71">
        <v>1</v>
      </c>
      <c r="AM22" s="72">
        <v>1000</v>
      </c>
      <c r="AN22" s="72">
        <v>1</v>
      </c>
      <c r="AO22" s="45">
        <f t="shared" si="5"/>
        <v>1000</v>
      </c>
      <c r="AP22" s="71">
        <v>1</v>
      </c>
      <c r="AQ22" s="72">
        <v>12000</v>
      </c>
      <c r="AR22" s="72">
        <v>1</v>
      </c>
      <c r="AS22" s="45">
        <f t="shared" si="6"/>
        <v>12000</v>
      </c>
      <c r="AT22" s="71">
        <v>1</v>
      </c>
      <c r="AU22" s="72">
        <v>34000</v>
      </c>
      <c r="AV22" s="72">
        <v>1</v>
      </c>
      <c r="AW22" s="45">
        <f t="shared" si="7"/>
        <v>34000</v>
      </c>
      <c r="AX22" s="16"/>
      <c r="AY22" s="16"/>
      <c r="AZ22" s="16"/>
      <c r="BA22" s="45">
        <f t="shared" si="8"/>
        <v>0</v>
      </c>
      <c r="BB22" s="71">
        <v>20</v>
      </c>
      <c r="BC22" s="72">
        <v>250</v>
      </c>
      <c r="BD22" s="72">
        <v>1</v>
      </c>
      <c r="BE22" s="45">
        <f t="shared" si="9"/>
        <v>5000</v>
      </c>
      <c r="BF22" s="16"/>
      <c r="BG22" s="16"/>
      <c r="BH22" s="16"/>
      <c r="BI22" s="45">
        <f t="shared" si="10"/>
        <v>0</v>
      </c>
      <c r="BJ22" s="16"/>
      <c r="BK22" s="16"/>
      <c r="BL22" s="16"/>
      <c r="BM22" s="45">
        <f t="shared" si="11"/>
        <v>0</v>
      </c>
      <c r="BN22" s="62"/>
      <c r="BO22" s="62"/>
      <c r="BP22" s="62"/>
      <c r="BQ22" s="45">
        <f t="shared" si="12"/>
        <v>0</v>
      </c>
      <c r="BR22" s="71">
        <v>1</v>
      </c>
      <c r="BS22" s="72">
        <v>26000</v>
      </c>
      <c r="BT22" s="72">
        <v>1</v>
      </c>
      <c r="BU22" s="45">
        <f t="shared" si="13"/>
        <v>26000</v>
      </c>
      <c r="BV22" s="71">
        <v>0</v>
      </c>
      <c r="BW22" s="72">
        <v>0</v>
      </c>
      <c r="BX22" s="72">
        <v>1</v>
      </c>
      <c r="BY22" s="45">
        <f t="shared" si="14"/>
        <v>0</v>
      </c>
      <c r="BZ22" s="16"/>
      <c r="CA22" s="16"/>
      <c r="CB22" s="16"/>
      <c r="CC22" s="45">
        <f t="shared" si="15"/>
        <v>0</v>
      </c>
      <c r="CD22" s="71">
        <v>0</v>
      </c>
      <c r="CE22" s="72">
        <v>0</v>
      </c>
      <c r="CF22" s="72">
        <v>1</v>
      </c>
      <c r="CG22" s="45">
        <f t="shared" si="16"/>
        <v>0</v>
      </c>
      <c r="CH22" s="71">
        <v>0</v>
      </c>
      <c r="CI22" s="72">
        <v>0</v>
      </c>
      <c r="CJ22" s="72">
        <v>1</v>
      </c>
      <c r="CK22" s="45">
        <f t="shared" si="17"/>
        <v>0</v>
      </c>
      <c r="CL22" s="94">
        <f t="shared" si="18"/>
        <v>169672</v>
      </c>
    </row>
    <row r="23" spans="1:90" ht="15.75" hidden="1" x14ac:dyDescent="0.25">
      <c r="A23" s="40">
        <v>36</v>
      </c>
      <c r="B23" s="74">
        <v>1</v>
      </c>
      <c r="C23" s="73">
        <v>8767</v>
      </c>
      <c r="D23" s="73">
        <v>12</v>
      </c>
      <c r="E23" s="45">
        <f t="shared" si="19"/>
        <v>105204</v>
      </c>
      <c r="F23" s="71">
        <v>0</v>
      </c>
      <c r="G23" s="72">
        <v>0</v>
      </c>
      <c r="H23" s="72">
        <v>12</v>
      </c>
      <c r="I23" s="45">
        <f t="shared" si="20"/>
        <v>0</v>
      </c>
      <c r="J23" s="71">
        <v>0</v>
      </c>
      <c r="K23" s="72">
        <v>0</v>
      </c>
      <c r="L23" s="72">
        <v>12</v>
      </c>
      <c r="M23" s="45">
        <f t="shared" si="21"/>
        <v>0</v>
      </c>
      <c r="N23" s="71">
        <v>0</v>
      </c>
      <c r="O23" s="72">
        <v>0</v>
      </c>
      <c r="P23" s="72">
        <v>12</v>
      </c>
      <c r="Q23" s="45">
        <f t="shared" si="22"/>
        <v>0</v>
      </c>
      <c r="R23" s="71">
        <v>0</v>
      </c>
      <c r="S23" s="72">
        <v>0</v>
      </c>
      <c r="T23" s="72">
        <v>12</v>
      </c>
      <c r="U23" s="45">
        <f t="shared" si="0"/>
        <v>0</v>
      </c>
      <c r="V23" s="71">
        <v>0</v>
      </c>
      <c r="W23" s="72">
        <v>0</v>
      </c>
      <c r="X23" s="72">
        <v>12</v>
      </c>
      <c r="Y23" s="45">
        <f t="shared" si="1"/>
        <v>0</v>
      </c>
      <c r="Z23" s="71">
        <v>0</v>
      </c>
      <c r="AA23" s="72">
        <v>0</v>
      </c>
      <c r="AB23" s="72">
        <v>12</v>
      </c>
      <c r="AC23" s="45">
        <f t="shared" si="2"/>
        <v>0</v>
      </c>
      <c r="AD23" s="71">
        <v>0</v>
      </c>
      <c r="AE23" s="72">
        <v>0</v>
      </c>
      <c r="AF23" s="72">
        <v>12</v>
      </c>
      <c r="AG23" s="45">
        <f t="shared" si="3"/>
        <v>0</v>
      </c>
      <c r="AH23" s="71">
        <v>1</v>
      </c>
      <c r="AI23" s="72">
        <v>3500</v>
      </c>
      <c r="AJ23" s="72">
        <v>1</v>
      </c>
      <c r="AK23" s="45">
        <f t="shared" si="4"/>
        <v>3500</v>
      </c>
      <c r="AL23" s="71">
        <v>0</v>
      </c>
      <c r="AM23" s="72">
        <v>0</v>
      </c>
      <c r="AN23" s="72">
        <v>1</v>
      </c>
      <c r="AO23" s="45">
        <f t="shared" si="5"/>
        <v>0</v>
      </c>
      <c r="AP23" s="71">
        <v>1</v>
      </c>
      <c r="AQ23" s="72">
        <v>21000</v>
      </c>
      <c r="AR23" s="72">
        <v>1</v>
      </c>
      <c r="AS23" s="45">
        <f t="shared" si="6"/>
        <v>21000</v>
      </c>
      <c r="AT23" s="71">
        <v>1</v>
      </c>
      <c r="AU23" s="72">
        <v>15000</v>
      </c>
      <c r="AV23" s="72">
        <v>1</v>
      </c>
      <c r="AW23" s="45">
        <f t="shared" si="7"/>
        <v>15000</v>
      </c>
      <c r="AX23" s="16"/>
      <c r="AY23" s="16"/>
      <c r="AZ23" s="16"/>
      <c r="BA23" s="45">
        <f t="shared" si="8"/>
        <v>0</v>
      </c>
      <c r="BB23" s="71">
        <v>0</v>
      </c>
      <c r="BC23" s="72">
        <v>0</v>
      </c>
      <c r="BD23" s="72">
        <v>1</v>
      </c>
      <c r="BE23" s="45">
        <f t="shared" si="9"/>
        <v>0</v>
      </c>
      <c r="BF23" s="16"/>
      <c r="BG23" s="16"/>
      <c r="BH23" s="16"/>
      <c r="BI23" s="45">
        <f t="shared" si="10"/>
        <v>0</v>
      </c>
      <c r="BJ23" s="16"/>
      <c r="BK23" s="16"/>
      <c r="BL23" s="16"/>
      <c r="BM23" s="45">
        <f t="shared" si="11"/>
        <v>0</v>
      </c>
      <c r="BN23" s="62"/>
      <c r="BO23" s="62"/>
      <c r="BP23" s="62"/>
      <c r="BQ23" s="45">
        <f t="shared" si="12"/>
        <v>0</v>
      </c>
      <c r="BR23" s="71">
        <v>0</v>
      </c>
      <c r="BS23" s="72">
        <v>0</v>
      </c>
      <c r="BT23" s="72">
        <v>1</v>
      </c>
      <c r="BU23" s="45">
        <f t="shared" si="13"/>
        <v>0</v>
      </c>
      <c r="BV23" s="71">
        <v>1</v>
      </c>
      <c r="BW23" s="72">
        <v>43000</v>
      </c>
      <c r="BX23" s="72">
        <v>1</v>
      </c>
      <c r="BY23" s="45">
        <f t="shared" si="14"/>
        <v>43000</v>
      </c>
      <c r="BZ23" s="16"/>
      <c r="CA23" s="16"/>
      <c r="CB23" s="16"/>
      <c r="CC23" s="45">
        <f t="shared" si="15"/>
        <v>0</v>
      </c>
      <c r="CD23" s="71">
        <v>0</v>
      </c>
      <c r="CE23" s="72">
        <v>0</v>
      </c>
      <c r="CF23" s="72">
        <v>1</v>
      </c>
      <c r="CG23" s="45">
        <f t="shared" si="16"/>
        <v>0</v>
      </c>
      <c r="CH23" s="71">
        <v>0</v>
      </c>
      <c r="CI23" s="72">
        <v>0</v>
      </c>
      <c r="CJ23" s="72">
        <v>1</v>
      </c>
      <c r="CK23" s="45">
        <f t="shared" si="17"/>
        <v>0</v>
      </c>
      <c r="CL23" s="94">
        <f t="shared" si="18"/>
        <v>187704</v>
      </c>
    </row>
    <row r="24" spans="1:90" ht="15.75" hidden="1" x14ac:dyDescent="0.25">
      <c r="A24" s="40">
        <v>37</v>
      </c>
      <c r="B24" s="71">
        <v>1</v>
      </c>
      <c r="C24" s="72">
        <v>6250</v>
      </c>
      <c r="D24" s="72">
        <v>12</v>
      </c>
      <c r="E24" s="45">
        <f t="shared" si="19"/>
        <v>75000</v>
      </c>
      <c r="F24" s="71">
        <v>1</v>
      </c>
      <c r="G24" s="72">
        <v>1500</v>
      </c>
      <c r="H24" s="72">
        <v>12</v>
      </c>
      <c r="I24" s="45">
        <f t="shared" si="20"/>
        <v>18000</v>
      </c>
      <c r="J24" s="71">
        <v>0</v>
      </c>
      <c r="K24" s="72">
        <v>0</v>
      </c>
      <c r="L24" s="72">
        <v>12</v>
      </c>
      <c r="M24" s="45">
        <f t="shared" si="21"/>
        <v>0</v>
      </c>
      <c r="N24" s="71">
        <v>0</v>
      </c>
      <c r="O24" s="72">
        <v>0</v>
      </c>
      <c r="P24" s="72">
        <v>12</v>
      </c>
      <c r="Q24" s="45">
        <f t="shared" si="22"/>
        <v>0</v>
      </c>
      <c r="R24" s="71">
        <v>0</v>
      </c>
      <c r="S24" s="72">
        <v>0</v>
      </c>
      <c r="T24" s="72">
        <v>12</v>
      </c>
      <c r="U24" s="45">
        <f t="shared" si="0"/>
        <v>0</v>
      </c>
      <c r="V24" s="71">
        <v>0</v>
      </c>
      <c r="W24" s="72">
        <v>0</v>
      </c>
      <c r="X24" s="72">
        <v>12</v>
      </c>
      <c r="Y24" s="45">
        <f t="shared" si="1"/>
        <v>0</v>
      </c>
      <c r="Z24" s="71">
        <v>0</v>
      </c>
      <c r="AA24" s="72">
        <v>0</v>
      </c>
      <c r="AB24" s="72">
        <v>12</v>
      </c>
      <c r="AC24" s="45">
        <f t="shared" si="2"/>
        <v>0</v>
      </c>
      <c r="AD24" s="71">
        <v>0</v>
      </c>
      <c r="AE24" s="72">
        <v>0</v>
      </c>
      <c r="AF24" s="72">
        <v>12</v>
      </c>
      <c r="AG24" s="45">
        <f t="shared" si="3"/>
        <v>0</v>
      </c>
      <c r="AH24" s="71">
        <v>1</v>
      </c>
      <c r="AI24" s="72">
        <v>8000</v>
      </c>
      <c r="AJ24" s="72">
        <v>1</v>
      </c>
      <c r="AK24" s="45">
        <f t="shared" si="4"/>
        <v>8000</v>
      </c>
      <c r="AL24" s="71">
        <v>0</v>
      </c>
      <c r="AM24" s="72">
        <v>0</v>
      </c>
      <c r="AN24" s="72">
        <v>1</v>
      </c>
      <c r="AO24" s="45">
        <f t="shared" si="5"/>
        <v>0</v>
      </c>
      <c r="AP24" s="71">
        <v>1</v>
      </c>
      <c r="AQ24" s="72">
        <v>15000</v>
      </c>
      <c r="AR24" s="72">
        <v>1</v>
      </c>
      <c r="AS24" s="45">
        <f t="shared" si="6"/>
        <v>15000</v>
      </c>
      <c r="AT24" s="71">
        <v>1</v>
      </c>
      <c r="AU24" s="72">
        <v>17000</v>
      </c>
      <c r="AV24" s="72">
        <v>1</v>
      </c>
      <c r="AW24" s="45">
        <f t="shared" si="7"/>
        <v>17000</v>
      </c>
      <c r="AX24" s="16"/>
      <c r="AY24" s="16"/>
      <c r="AZ24" s="16"/>
      <c r="BA24" s="45">
        <f t="shared" si="8"/>
        <v>0</v>
      </c>
      <c r="BB24" s="71">
        <v>0</v>
      </c>
      <c r="BC24" s="72">
        <v>0</v>
      </c>
      <c r="BD24" s="72">
        <v>1</v>
      </c>
      <c r="BE24" s="45">
        <f t="shared" si="9"/>
        <v>0</v>
      </c>
      <c r="BF24" s="16"/>
      <c r="BG24" s="16"/>
      <c r="BH24" s="16"/>
      <c r="BI24" s="45">
        <f t="shared" si="10"/>
        <v>0</v>
      </c>
      <c r="BJ24" s="16"/>
      <c r="BK24" s="16"/>
      <c r="BL24" s="16"/>
      <c r="BM24" s="45">
        <f t="shared" si="11"/>
        <v>0</v>
      </c>
      <c r="BN24" s="62"/>
      <c r="BO24" s="62"/>
      <c r="BP24" s="62"/>
      <c r="BQ24" s="45">
        <f t="shared" si="12"/>
        <v>0</v>
      </c>
      <c r="BR24" s="71">
        <v>1</v>
      </c>
      <c r="BS24" s="72">
        <v>26000</v>
      </c>
      <c r="BT24" s="72">
        <v>1</v>
      </c>
      <c r="BU24" s="45">
        <f t="shared" si="13"/>
        <v>26000</v>
      </c>
      <c r="BV24" s="71">
        <v>0</v>
      </c>
      <c r="BW24" s="72">
        <v>0</v>
      </c>
      <c r="BX24" s="72">
        <v>1</v>
      </c>
      <c r="BY24" s="45">
        <f t="shared" si="14"/>
        <v>0</v>
      </c>
      <c r="BZ24" s="16"/>
      <c r="CA24" s="16"/>
      <c r="CB24" s="16"/>
      <c r="CC24" s="45">
        <f t="shared" si="15"/>
        <v>0</v>
      </c>
      <c r="CD24" s="71">
        <v>0</v>
      </c>
      <c r="CE24" s="72">
        <v>0</v>
      </c>
      <c r="CF24" s="72">
        <v>1</v>
      </c>
      <c r="CG24" s="45">
        <f t="shared" si="16"/>
        <v>0</v>
      </c>
      <c r="CH24" s="71">
        <v>0</v>
      </c>
      <c r="CI24" s="72">
        <v>0</v>
      </c>
      <c r="CJ24" s="72">
        <v>1</v>
      </c>
      <c r="CK24" s="45">
        <f t="shared" si="17"/>
        <v>0</v>
      </c>
      <c r="CL24" s="94">
        <f t="shared" si="18"/>
        <v>159000</v>
      </c>
    </row>
    <row r="25" spans="1:90" ht="15.75" hidden="1" x14ac:dyDescent="0.25">
      <c r="A25" s="40">
        <v>38</v>
      </c>
      <c r="B25" s="71">
        <v>1</v>
      </c>
      <c r="C25" s="72">
        <v>4632</v>
      </c>
      <c r="D25" s="72">
        <v>12</v>
      </c>
      <c r="E25" s="45">
        <f t="shared" si="19"/>
        <v>55584</v>
      </c>
      <c r="F25" s="71">
        <v>1</v>
      </c>
      <c r="G25" s="72">
        <v>2000</v>
      </c>
      <c r="H25" s="72">
        <v>12</v>
      </c>
      <c r="I25" s="45">
        <f t="shared" si="20"/>
        <v>24000</v>
      </c>
      <c r="J25" s="71">
        <v>1</v>
      </c>
      <c r="K25" s="72">
        <v>0</v>
      </c>
      <c r="L25" s="72">
        <v>12</v>
      </c>
      <c r="M25" s="45">
        <f t="shared" si="21"/>
        <v>0</v>
      </c>
      <c r="N25" s="71">
        <v>1</v>
      </c>
      <c r="O25" s="72">
        <v>0</v>
      </c>
      <c r="P25" s="72">
        <v>12</v>
      </c>
      <c r="Q25" s="45">
        <f t="shared" si="22"/>
        <v>0</v>
      </c>
      <c r="R25" s="71">
        <v>0</v>
      </c>
      <c r="S25" s="72">
        <v>0</v>
      </c>
      <c r="T25" s="72">
        <v>12</v>
      </c>
      <c r="U25" s="45">
        <f t="shared" si="0"/>
        <v>0</v>
      </c>
      <c r="V25" s="71">
        <v>0</v>
      </c>
      <c r="W25" s="72">
        <v>0</v>
      </c>
      <c r="X25" s="72">
        <v>12</v>
      </c>
      <c r="Y25" s="45">
        <f t="shared" si="1"/>
        <v>0</v>
      </c>
      <c r="Z25" s="71">
        <v>1</v>
      </c>
      <c r="AA25" s="72">
        <v>3000</v>
      </c>
      <c r="AB25" s="72">
        <v>12</v>
      </c>
      <c r="AC25" s="45">
        <f>ROUND((AB25*AA25*Z25),0)</f>
        <v>36000</v>
      </c>
      <c r="AD25" s="71">
        <v>0</v>
      </c>
      <c r="AE25" s="72">
        <v>0</v>
      </c>
      <c r="AF25" s="72">
        <v>12</v>
      </c>
      <c r="AG25" s="45">
        <f t="shared" si="3"/>
        <v>0</v>
      </c>
      <c r="AH25" s="71">
        <v>0</v>
      </c>
      <c r="AI25" s="72">
        <v>0</v>
      </c>
      <c r="AJ25" s="72">
        <v>1</v>
      </c>
      <c r="AK25" s="45">
        <f t="shared" si="4"/>
        <v>0</v>
      </c>
      <c r="AL25" s="71">
        <v>0</v>
      </c>
      <c r="AM25" s="72">
        <v>0</v>
      </c>
      <c r="AN25" s="72">
        <v>1</v>
      </c>
      <c r="AO25" s="45">
        <f t="shared" si="5"/>
        <v>0</v>
      </c>
      <c r="AP25" s="71">
        <v>1</v>
      </c>
      <c r="AQ25" s="72">
        <v>8000</v>
      </c>
      <c r="AR25" s="72">
        <v>1</v>
      </c>
      <c r="AS25" s="45">
        <f t="shared" si="6"/>
        <v>8000</v>
      </c>
      <c r="AT25" s="71">
        <v>1</v>
      </c>
      <c r="AU25" s="72">
        <v>15000</v>
      </c>
      <c r="AV25" s="72">
        <v>1</v>
      </c>
      <c r="AW25" s="45">
        <f t="shared" si="7"/>
        <v>15000</v>
      </c>
      <c r="AX25" s="16"/>
      <c r="AY25" s="16"/>
      <c r="AZ25" s="16"/>
      <c r="BA25" s="45">
        <f t="shared" si="8"/>
        <v>0</v>
      </c>
      <c r="BB25" s="71">
        <v>1</v>
      </c>
      <c r="BC25" s="72">
        <v>2000</v>
      </c>
      <c r="BD25" s="72">
        <v>1</v>
      </c>
      <c r="BE25" s="45">
        <f t="shared" si="9"/>
        <v>2000</v>
      </c>
      <c r="BF25" s="16"/>
      <c r="BG25" s="16"/>
      <c r="BH25" s="16"/>
      <c r="BI25" s="45">
        <f t="shared" si="10"/>
        <v>0</v>
      </c>
      <c r="BJ25" s="16"/>
      <c r="BK25" s="16"/>
      <c r="BL25" s="16"/>
      <c r="BM25" s="45">
        <f t="shared" si="11"/>
        <v>0</v>
      </c>
      <c r="BN25" s="62"/>
      <c r="BO25" s="62"/>
      <c r="BP25" s="62"/>
      <c r="BQ25" s="45">
        <f t="shared" si="12"/>
        <v>0</v>
      </c>
      <c r="BR25" s="71">
        <v>0</v>
      </c>
      <c r="BS25" s="72">
        <v>0</v>
      </c>
      <c r="BT25" s="72">
        <v>1</v>
      </c>
      <c r="BU25" s="45">
        <f t="shared" si="13"/>
        <v>0</v>
      </c>
      <c r="BV25" s="71">
        <v>0</v>
      </c>
      <c r="BW25" s="72">
        <v>0</v>
      </c>
      <c r="BX25" s="72">
        <v>1</v>
      </c>
      <c r="BY25" s="45">
        <f t="shared" si="14"/>
        <v>0</v>
      </c>
      <c r="BZ25" s="16"/>
      <c r="CA25" s="16"/>
      <c r="CB25" s="16"/>
      <c r="CC25" s="45">
        <f t="shared" si="15"/>
        <v>0</v>
      </c>
      <c r="CD25" s="71">
        <v>0</v>
      </c>
      <c r="CE25" s="72">
        <v>0</v>
      </c>
      <c r="CF25" s="72">
        <v>1</v>
      </c>
      <c r="CG25" s="45">
        <f t="shared" si="16"/>
        <v>0</v>
      </c>
      <c r="CH25" s="71">
        <v>1</v>
      </c>
      <c r="CI25" s="72">
        <v>20000</v>
      </c>
      <c r="CJ25" s="72">
        <v>1</v>
      </c>
      <c r="CK25" s="45">
        <f t="shared" si="17"/>
        <v>20000</v>
      </c>
      <c r="CL25" s="94">
        <f t="shared" si="18"/>
        <v>160584</v>
      </c>
    </row>
    <row r="26" spans="1:90" ht="15.75" hidden="1" x14ac:dyDescent="0.25">
      <c r="A26" s="40">
        <v>41</v>
      </c>
      <c r="B26" s="74">
        <v>1</v>
      </c>
      <c r="C26" s="73">
        <v>6176</v>
      </c>
      <c r="D26" s="73">
        <v>12</v>
      </c>
      <c r="E26" s="45">
        <f t="shared" si="19"/>
        <v>74112</v>
      </c>
      <c r="F26" s="71">
        <v>1</v>
      </c>
      <c r="G26" s="72">
        <v>2500</v>
      </c>
      <c r="H26" s="72">
        <v>12</v>
      </c>
      <c r="I26" s="45">
        <f t="shared" si="20"/>
        <v>30000</v>
      </c>
      <c r="J26" s="71">
        <v>0</v>
      </c>
      <c r="K26" s="72">
        <v>0</v>
      </c>
      <c r="L26" s="72">
        <v>12</v>
      </c>
      <c r="M26" s="45">
        <f t="shared" si="21"/>
        <v>0</v>
      </c>
      <c r="N26" s="71">
        <v>0</v>
      </c>
      <c r="O26" s="72">
        <v>0</v>
      </c>
      <c r="P26" s="72">
        <v>12</v>
      </c>
      <c r="Q26" s="45">
        <f t="shared" si="22"/>
        <v>0</v>
      </c>
      <c r="R26" s="71">
        <v>0</v>
      </c>
      <c r="S26" s="72">
        <v>0</v>
      </c>
      <c r="T26" s="72">
        <v>12</v>
      </c>
      <c r="U26" s="45">
        <f t="shared" si="0"/>
        <v>0</v>
      </c>
      <c r="V26" s="71">
        <v>0</v>
      </c>
      <c r="W26" s="72">
        <v>0</v>
      </c>
      <c r="X26" s="72">
        <v>12</v>
      </c>
      <c r="Y26" s="45">
        <f t="shared" si="1"/>
        <v>0</v>
      </c>
      <c r="Z26" s="71">
        <v>0</v>
      </c>
      <c r="AA26" s="72">
        <v>0</v>
      </c>
      <c r="AB26" s="72">
        <v>12</v>
      </c>
      <c r="AC26" s="45">
        <f t="shared" si="2"/>
        <v>0</v>
      </c>
      <c r="AD26" s="71">
        <v>0</v>
      </c>
      <c r="AE26" s="72">
        <v>0</v>
      </c>
      <c r="AF26" s="72">
        <v>12</v>
      </c>
      <c r="AG26" s="45">
        <f t="shared" si="3"/>
        <v>0</v>
      </c>
      <c r="AH26" s="71">
        <v>1</v>
      </c>
      <c r="AI26" s="72">
        <v>10000</v>
      </c>
      <c r="AJ26" s="72">
        <v>1</v>
      </c>
      <c r="AK26" s="45">
        <f t="shared" si="4"/>
        <v>10000</v>
      </c>
      <c r="AL26" s="71">
        <v>1</v>
      </c>
      <c r="AM26" s="72">
        <v>5000</v>
      </c>
      <c r="AN26" s="72">
        <v>1</v>
      </c>
      <c r="AO26" s="45">
        <f t="shared" si="5"/>
        <v>5000</v>
      </c>
      <c r="AP26" s="71">
        <v>10</v>
      </c>
      <c r="AQ26" s="72">
        <v>155.46</v>
      </c>
      <c r="AR26" s="72">
        <v>1</v>
      </c>
      <c r="AS26" s="45">
        <f t="shared" si="6"/>
        <v>1555</v>
      </c>
      <c r="AT26" s="71">
        <v>1</v>
      </c>
      <c r="AU26" s="72">
        <v>30000</v>
      </c>
      <c r="AV26" s="72">
        <v>1</v>
      </c>
      <c r="AW26" s="45">
        <f t="shared" si="7"/>
        <v>30000</v>
      </c>
      <c r="AX26" s="16"/>
      <c r="AY26" s="16"/>
      <c r="AZ26" s="16"/>
      <c r="BA26" s="45">
        <f t="shared" si="8"/>
        <v>0</v>
      </c>
      <c r="BB26" s="71">
        <v>2</v>
      </c>
      <c r="BC26" s="72">
        <v>250</v>
      </c>
      <c r="BD26" s="72">
        <v>1</v>
      </c>
      <c r="BE26" s="45">
        <f t="shared" si="9"/>
        <v>500</v>
      </c>
      <c r="BF26" s="16"/>
      <c r="BG26" s="16"/>
      <c r="BH26" s="16"/>
      <c r="BI26" s="45">
        <f t="shared" si="10"/>
        <v>0</v>
      </c>
      <c r="BJ26" s="16"/>
      <c r="BK26" s="16"/>
      <c r="BL26" s="16"/>
      <c r="BM26" s="45">
        <f t="shared" si="11"/>
        <v>0</v>
      </c>
      <c r="BN26" s="62"/>
      <c r="BO26" s="62"/>
      <c r="BP26" s="62"/>
      <c r="BQ26" s="45">
        <f t="shared" si="12"/>
        <v>0</v>
      </c>
      <c r="BR26" s="71">
        <v>0</v>
      </c>
      <c r="BS26" s="72">
        <v>0</v>
      </c>
      <c r="BT26" s="72">
        <v>1</v>
      </c>
      <c r="BU26" s="45">
        <f t="shared" si="13"/>
        <v>0</v>
      </c>
      <c r="BV26" s="71">
        <v>1</v>
      </c>
      <c r="BW26" s="72">
        <v>6000</v>
      </c>
      <c r="BX26" s="72">
        <v>1</v>
      </c>
      <c r="BY26" s="45">
        <f t="shared" si="14"/>
        <v>6000</v>
      </c>
      <c r="BZ26" s="16"/>
      <c r="CA26" s="16"/>
      <c r="CB26" s="16"/>
      <c r="CC26" s="45">
        <f t="shared" si="15"/>
        <v>0</v>
      </c>
      <c r="CD26" s="71">
        <v>0</v>
      </c>
      <c r="CE26" s="72">
        <v>0</v>
      </c>
      <c r="CF26" s="72">
        <v>1</v>
      </c>
      <c r="CG26" s="45">
        <f t="shared" si="16"/>
        <v>0</v>
      </c>
      <c r="CH26" s="71">
        <v>0</v>
      </c>
      <c r="CI26" s="72">
        <v>0</v>
      </c>
      <c r="CJ26" s="72">
        <v>1</v>
      </c>
      <c r="CK26" s="45">
        <f t="shared" si="17"/>
        <v>0</v>
      </c>
      <c r="CL26" s="94">
        <f t="shared" si="18"/>
        <v>157167</v>
      </c>
    </row>
    <row r="27" spans="1:90" ht="15.75" hidden="1" x14ac:dyDescent="0.25">
      <c r="A27" s="40">
        <v>42</v>
      </c>
      <c r="B27" s="74">
        <v>1</v>
      </c>
      <c r="C27" s="73">
        <v>4632</v>
      </c>
      <c r="D27" s="73">
        <v>12</v>
      </c>
      <c r="E27" s="45">
        <f t="shared" si="19"/>
        <v>55584</v>
      </c>
      <c r="F27" s="71">
        <v>1</v>
      </c>
      <c r="G27" s="72">
        <v>3795</v>
      </c>
      <c r="H27" s="72">
        <v>12</v>
      </c>
      <c r="I27" s="45">
        <f t="shared" si="20"/>
        <v>45540</v>
      </c>
      <c r="J27" s="71">
        <v>0</v>
      </c>
      <c r="K27" s="72">
        <v>0</v>
      </c>
      <c r="L27" s="72">
        <v>12</v>
      </c>
      <c r="M27" s="45">
        <f t="shared" si="21"/>
        <v>0</v>
      </c>
      <c r="N27" s="71">
        <v>0</v>
      </c>
      <c r="O27" s="72">
        <v>0</v>
      </c>
      <c r="P27" s="72">
        <v>12</v>
      </c>
      <c r="Q27" s="45">
        <f t="shared" si="22"/>
        <v>0</v>
      </c>
      <c r="R27" s="71">
        <v>0</v>
      </c>
      <c r="S27" s="72">
        <v>0</v>
      </c>
      <c r="T27" s="72">
        <v>12</v>
      </c>
      <c r="U27" s="45">
        <f t="shared" si="0"/>
        <v>0</v>
      </c>
      <c r="V27" s="71">
        <v>0</v>
      </c>
      <c r="W27" s="72">
        <v>0</v>
      </c>
      <c r="X27" s="72">
        <v>12</v>
      </c>
      <c r="Y27" s="45">
        <f t="shared" si="1"/>
        <v>0</v>
      </c>
      <c r="Z27" s="71">
        <v>0</v>
      </c>
      <c r="AA27" s="72">
        <v>0</v>
      </c>
      <c r="AB27" s="72">
        <v>12</v>
      </c>
      <c r="AC27" s="45">
        <f t="shared" si="2"/>
        <v>0</v>
      </c>
      <c r="AD27" s="71">
        <v>0</v>
      </c>
      <c r="AE27" s="72">
        <v>0</v>
      </c>
      <c r="AF27" s="72">
        <v>12</v>
      </c>
      <c r="AG27" s="45">
        <f t="shared" si="3"/>
        <v>0</v>
      </c>
      <c r="AH27" s="71">
        <v>1</v>
      </c>
      <c r="AI27" s="72">
        <v>3500</v>
      </c>
      <c r="AJ27" s="72">
        <v>1</v>
      </c>
      <c r="AK27" s="45">
        <f t="shared" si="4"/>
        <v>3500</v>
      </c>
      <c r="AL27" s="71">
        <v>0</v>
      </c>
      <c r="AM27" s="72">
        <v>0</v>
      </c>
      <c r="AN27" s="72">
        <v>1</v>
      </c>
      <c r="AO27" s="45">
        <f t="shared" si="5"/>
        <v>0</v>
      </c>
      <c r="AP27" s="71">
        <v>1</v>
      </c>
      <c r="AQ27" s="72">
        <v>15000</v>
      </c>
      <c r="AR27" s="72">
        <v>1</v>
      </c>
      <c r="AS27" s="45">
        <f t="shared" si="6"/>
        <v>15000</v>
      </c>
      <c r="AT27" s="71">
        <v>0</v>
      </c>
      <c r="AU27" s="72">
        <v>0</v>
      </c>
      <c r="AV27" s="72">
        <v>1</v>
      </c>
      <c r="AW27" s="45">
        <f t="shared" si="7"/>
        <v>0</v>
      </c>
      <c r="AX27" s="16"/>
      <c r="AY27" s="16"/>
      <c r="AZ27" s="16"/>
      <c r="BA27" s="45">
        <f t="shared" si="8"/>
        <v>0</v>
      </c>
      <c r="BB27" s="71">
        <v>1</v>
      </c>
      <c r="BC27" s="72">
        <v>500</v>
      </c>
      <c r="BD27" s="72">
        <v>1</v>
      </c>
      <c r="BE27" s="45">
        <f t="shared" si="9"/>
        <v>500</v>
      </c>
      <c r="BF27" s="16"/>
      <c r="BG27" s="16"/>
      <c r="BH27" s="16"/>
      <c r="BI27" s="45">
        <f t="shared" si="10"/>
        <v>0</v>
      </c>
      <c r="BJ27" s="16"/>
      <c r="BK27" s="16"/>
      <c r="BL27" s="16"/>
      <c r="BM27" s="45">
        <f t="shared" si="11"/>
        <v>0</v>
      </c>
      <c r="BN27" s="62"/>
      <c r="BO27" s="62"/>
      <c r="BP27" s="62"/>
      <c r="BQ27" s="45">
        <f t="shared" si="12"/>
        <v>0</v>
      </c>
      <c r="BR27" s="71">
        <v>1</v>
      </c>
      <c r="BS27" s="72">
        <v>26000</v>
      </c>
      <c r="BT27" s="72">
        <v>1</v>
      </c>
      <c r="BU27" s="45">
        <f t="shared" si="13"/>
        <v>26000</v>
      </c>
      <c r="BV27" s="71">
        <v>0</v>
      </c>
      <c r="BW27" s="72">
        <v>0</v>
      </c>
      <c r="BX27" s="72">
        <v>1</v>
      </c>
      <c r="BY27" s="45">
        <f t="shared" si="14"/>
        <v>0</v>
      </c>
      <c r="BZ27" s="16"/>
      <c r="CA27" s="16"/>
      <c r="CB27" s="16"/>
      <c r="CC27" s="45">
        <f t="shared" si="15"/>
        <v>0</v>
      </c>
      <c r="CD27" s="71">
        <v>0</v>
      </c>
      <c r="CE27" s="72">
        <v>0</v>
      </c>
      <c r="CF27" s="72">
        <v>1</v>
      </c>
      <c r="CG27" s="45">
        <f t="shared" si="16"/>
        <v>0</v>
      </c>
      <c r="CH27" s="71">
        <v>0</v>
      </c>
      <c r="CI27" s="72">
        <v>0</v>
      </c>
      <c r="CJ27" s="72">
        <v>1</v>
      </c>
      <c r="CK27" s="45">
        <f t="shared" si="17"/>
        <v>0</v>
      </c>
      <c r="CL27" s="94">
        <f t="shared" si="18"/>
        <v>146124</v>
      </c>
    </row>
    <row r="28" spans="1:90" ht="15.75" hidden="1" x14ac:dyDescent="0.25">
      <c r="A28" s="40">
        <v>43</v>
      </c>
      <c r="B28" s="74">
        <v>1</v>
      </c>
      <c r="C28" s="73">
        <v>3088</v>
      </c>
      <c r="D28" s="73">
        <v>12</v>
      </c>
      <c r="E28" s="45">
        <f t="shared" si="19"/>
        <v>37056</v>
      </c>
      <c r="F28" s="71">
        <v>1</v>
      </c>
      <c r="G28" s="72">
        <v>2000</v>
      </c>
      <c r="H28" s="72">
        <v>12</v>
      </c>
      <c r="I28" s="45">
        <f t="shared" si="20"/>
        <v>24000</v>
      </c>
      <c r="J28" s="71">
        <v>0</v>
      </c>
      <c r="K28" s="72">
        <v>0</v>
      </c>
      <c r="L28" s="72">
        <v>12</v>
      </c>
      <c r="M28" s="45">
        <f t="shared" si="21"/>
        <v>0</v>
      </c>
      <c r="N28" s="71">
        <v>0</v>
      </c>
      <c r="O28" s="72">
        <v>0</v>
      </c>
      <c r="P28" s="72">
        <v>12</v>
      </c>
      <c r="Q28" s="45">
        <f t="shared" si="22"/>
        <v>0</v>
      </c>
      <c r="R28" s="71">
        <v>0</v>
      </c>
      <c r="S28" s="72">
        <v>0</v>
      </c>
      <c r="T28" s="72">
        <v>12</v>
      </c>
      <c r="U28" s="45">
        <f t="shared" si="0"/>
        <v>0</v>
      </c>
      <c r="V28" s="71">
        <v>0</v>
      </c>
      <c r="W28" s="72">
        <v>0</v>
      </c>
      <c r="X28" s="72">
        <v>12</v>
      </c>
      <c r="Y28" s="45">
        <f t="shared" si="1"/>
        <v>0</v>
      </c>
      <c r="Z28" s="71">
        <v>0</v>
      </c>
      <c r="AA28" s="72">
        <v>0</v>
      </c>
      <c r="AB28" s="72">
        <v>12</v>
      </c>
      <c r="AC28" s="45">
        <f t="shared" si="2"/>
        <v>0</v>
      </c>
      <c r="AD28" s="71">
        <v>0</v>
      </c>
      <c r="AE28" s="72">
        <v>0</v>
      </c>
      <c r="AF28" s="72">
        <v>12</v>
      </c>
      <c r="AG28" s="45">
        <f t="shared" si="3"/>
        <v>0</v>
      </c>
      <c r="AH28" s="71">
        <v>0</v>
      </c>
      <c r="AI28" s="72">
        <v>0</v>
      </c>
      <c r="AJ28" s="72">
        <v>1</v>
      </c>
      <c r="AK28" s="45">
        <f t="shared" si="4"/>
        <v>0</v>
      </c>
      <c r="AL28" s="71">
        <v>1</v>
      </c>
      <c r="AM28" s="72">
        <v>3000</v>
      </c>
      <c r="AN28" s="72">
        <v>1</v>
      </c>
      <c r="AO28" s="45">
        <f t="shared" si="5"/>
        <v>3000</v>
      </c>
      <c r="AP28" s="71">
        <v>1</v>
      </c>
      <c r="AQ28" s="72">
        <v>18000</v>
      </c>
      <c r="AR28" s="72">
        <v>1</v>
      </c>
      <c r="AS28" s="45">
        <f t="shared" si="6"/>
        <v>18000</v>
      </c>
      <c r="AT28" s="71">
        <v>1</v>
      </c>
      <c r="AU28" s="72">
        <v>35000</v>
      </c>
      <c r="AV28" s="72">
        <v>1</v>
      </c>
      <c r="AW28" s="45">
        <f t="shared" si="7"/>
        <v>35000</v>
      </c>
      <c r="AX28" s="16"/>
      <c r="AY28" s="16"/>
      <c r="AZ28" s="16"/>
      <c r="BA28" s="45">
        <f t="shared" si="8"/>
        <v>0</v>
      </c>
      <c r="BB28" s="71">
        <v>1</v>
      </c>
      <c r="BC28" s="72">
        <v>750</v>
      </c>
      <c r="BD28" s="72">
        <v>1</v>
      </c>
      <c r="BE28" s="45">
        <f t="shared" si="9"/>
        <v>750</v>
      </c>
      <c r="BF28" s="16"/>
      <c r="BG28" s="16"/>
      <c r="BH28" s="16"/>
      <c r="BI28" s="45">
        <f t="shared" si="10"/>
        <v>0</v>
      </c>
      <c r="BJ28" s="16"/>
      <c r="BK28" s="16"/>
      <c r="BL28" s="16"/>
      <c r="BM28" s="45">
        <f t="shared" si="11"/>
        <v>0</v>
      </c>
      <c r="BN28" s="62"/>
      <c r="BO28" s="62"/>
      <c r="BP28" s="62"/>
      <c r="BQ28" s="45">
        <f t="shared" si="12"/>
        <v>0</v>
      </c>
      <c r="BR28" s="71">
        <v>0</v>
      </c>
      <c r="BS28" s="72">
        <v>0</v>
      </c>
      <c r="BT28" s="72">
        <v>1</v>
      </c>
      <c r="BU28" s="45">
        <f t="shared" si="13"/>
        <v>0</v>
      </c>
      <c r="BV28" s="71">
        <v>1</v>
      </c>
      <c r="BW28" s="72">
        <v>20000</v>
      </c>
      <c r="BX28" s="72">
        <v>1</v>
      </c>
      <c r="BY28" s="45">
        <f t="shared" si="14"/>
        <v>20000</v>
      </c>
      <c r="BZ28" s="16"/>
      <c r="CA28" s="16"/>
      <c r="CB28" s="16"/>
      <c r="CC28" s="45">
        <f t="shared" si="15"/>
        <v>0</v>
      </c>
      <c r="CD28" s="71">
        <v>0</v>
      </c>
      <c r="CE28" s="72">
        <v>0</v>
      </c>
      <c r="CF28" s="72">
        <v>1</v>
      </c>
      <c r="CG28" s="45">
        <f t="shared" si="16"/>
        <v>0</v>
      </c>
      <c r="CH28" s="71">
        <v>0</v>
      </c>
      <c r="CI28" s="72">
        <v>0</v>
      </c>
      <c r="CJ28" s="72">
        <v>1</v>
      </c>
      <c r="CK28" s="45">
        <f t="shared" si="17"/>
        <v>0</v>
      </c>
      <c r="CL28" s="94">
        <f t="shared" si="18"/>
        <v>137806</v>
      </c>
    </row>
    <row r="29" spans="1:90" ht="15.75" hidden="1" x14ac:dyDescent="0.25">
      <c r="A29" s="40">
        <v>44</v>
      </c>
      <c r="B29" s="71">
        <v>1</v>
      </c>
      <c r="C29" s="72">
        <v>7000</v>
      </c>
      <c r="D29" s="72">
        <v>12</v>
      </c>
      <c r="E29" s="45">
        <f t="shared" si="19"/>
        <v>84000</v>
      </c>
      <c r="F29" s="71">
        <v>1</v>
      </c>
      <c r="G29" s="72">
        <v>1200</v>
      </c>
      <c r="H29" s="72">
        <v>12</v>
      </c>
      <c r="I29" s="45">
        <f t="shared" si="20"/>
        <v>14400</v>
      </c>
      <c r="J29" s="71">
        <v>0</v>
      </c>
      <c r="K29" s="72">
        <v>0</v>
      </c>
      <c r="L29" s="72">
        <v>12</v>
      </c>
      <c r="M29" s="45">
        <f t="shared" si="21"/>
        <v>0</v>
      </c>
      <c r="N29" s="71">
        <v>0</v>
      </c>
      <c r="O29" s="72">
        <v>0</v>
      </c>
      <c r="P29" s="72">
        <v>12</v>
      </c>
      <c r="Q29" s="45">
        <f t="shared" si="22"/>
        <v>0</v>
      </c>
      <c r="R29" s="71">
        <v>0</v>
      </c>
      <c r="S29" s="72">
        <v>0</v>
      </c>
      <c r="T29" s="72">
        <v>12</v>
      </c>
      <c r="U29" s="45">
        <f t="shared" si="0"/>
        <v>0</v>
      </c>
      <c r="V29" s="71">
        <v>0</v>
      </c>
      <c r="W29" s="72">
        <v>0</v>
      </c>
      <c r="X29" s="72">
        <v>12</v>
      </c>
      <c r="Y29" s="45">
        <f t="shared" si="1"/>
        <v>0</v>
      </c>
      <c r="Z29" s="71">
        <v>0</v>
      </c>
      <c r="AA29" s="72">
        <v>0</v>
      </c>
      <c r="AB29" s="72">
        <v>12</v>
      </c>
      <c r="AC29" s="45">
        <f t="shared" si="2"/>
        <v>0</v>
      </c>
      <c r="AD29" s="71">
        <v>1</v>
      </c>
      <c r="AE29" s="72">
        <v>2000</v>
      </c>
      <c r="AF29" s="72">
        <v>12</v>
      </c>
      <c r="AG29" s="45">
        <f t="shared" si="3"/>
        <v>24000</v>
      </c>
      <c r="AH29" s="71">
        <v>3</v>
      </c>
      <c r="AI29" s="72">
        <v>1200</v>
      </c>
      <c r="AJ29" s="72">
        <v>1</v>
      </c>
      <c r="AK29" s="45">
        <f t="shared" si="4"/>
        <v>3600</v>
      </c>
      <c r="AL29" s="71">
        <v>0</v>
      </c>
      <c r="AM29" s="72">
        <v>0</v>
      </c>
      <c r="AN29" s="72">
        <v>1</v>
      </c>
      <c r="AO29" s="45">
        <f t="shared" si="5"/>
        <v>0</v>
      </c>
      <c r="AP29" s="71">
        <v>1</v>
      </c>
      <c r="AQ29" s="72">
        <v>8800</v>
      </c>
      <c r="AR29" s="72">
        <v>1</v>
      </c>
      <c r="AS29" s="45">
        <f t="shared" si="6"/>
        <v>8800</v>
      </c>
      <c r="AT29" s="71">
        <v>1</v>
      </c>
      <c r="AU29" s="72">
        <v>25000</v>
      </c>
      <c r="AV29" s="72">
        <v>1</v>
      </c>
      <c r="AW29" s="45">
        <f t="shared" si="7"/>
        <v>25000</v>
      </c>
      <c r="AX29" s="16"/>
      <c r="AY29" s="16"/>
      <c r="AZ29" s="16"/>
      <c r="BA29" s="45">
        <f t="shared" si="8"/>
        <v>0</v>
      </c>
      <c r="BB29" s="71">
        <v>1</v>
      </c>
      <c r="BC29" s="72">
        <v>3250</v>
      </c>
      <c r="BD29" s="72">
        <v>1</v>
      </c>
      <c r="BE29" s="45">
        <f t="shared" si="9"/>
        <v>3250</v>
      </c>
      <c r="BF29" s="16"/>
      <c r="BG29" s="16"/>
      <c r="BH29" s="16"/>
      <c r="BI29" s="45">
        <f t="shared" si="10"/>
        <v>0</v>
      </c>
      <c r="BJ29" s="16"/>
      <c r="BK29" s="16"/>
      <c r="BL29" s="16"/>
      <c r="BM29" s="45">
        <f t="shared" si="11"/>
        <v>0</v>
      </c>
      <c r="BN29" s="62"/>
      <c r="BO29" s="62"/>
      <c r="BP29" s="62"/>
      <c r="BQ29" s="45">
        <f t="shared" si="12"/>
        <v>0</v>
      </c>
      <c r="BR29" s="71">
        <v>1</v>
      </c>
      <c r="BS29" s="72">
        <v>26000</v>
      </c>
      <c r="BT29" s="72">
        <v>1</v>
      </c>
      <c r="BU29" s="45">
        <f t="shared" si="13"/>
        <v>26000</v>
      </c>
      <c r="BV29" s="71">
        <v>0</v>
      </c>
      <c r="BW29" s="72">
        <v>0</v>
      </c>
      <c r="BX29" s="72">
        <v>1</v>
      </c>
      <c r="BY29" s="45">
        <f t="shared" si="14"/>
        <v>0</v>
      </c>
      <c r="BZ29" s="16"/>
      <c r="CA29" s="16"/>
      <c r="CB29" s="16"/>
      <c r="CC29" s="45">
        <f t="shared" si="15"/>
        <v>0</v>
      </c>
      <c r="CD29" s="71">
        <v>0</v>
      </c>
      <c r="CE29" s="72">
        <v>0</v>
      </c>
      <c r="CF29" s="72">
        <v>1</v>
      </c>
      <c r="CG29" s="45">
        <f t="shared" si="16"/>
        <v>0</v>
      </c>
      <c r="CH29" s="71">
        <v>0</v>
      </c>
      <c r="CI29" s="72">
        <v>0</v>
      </c>
      <c r="CJ29" s="72">
        <v>1</v>
      </c>
      <c r="CK29" s="45">
        <f t="shared" si="17"/>
        <v>0</v>
      </c>
      <c r="CL29" s="94">
        <f t="shared" si="18"/>
        <v>189050</v>
      </c>
    </row>
    <row r="30" spans="1:90" ht="15.75" hidden="1" x14ac:dyDescent="0.25">
      <c r="A30" s="40">
        <v>45</v>
      </c>
      <c r="B30" s="71">
        <v>1</v>
      </c>
      <c r="C30" s="72">
        <v>8106</v>
      </c>
      <c r="D30" s="72">
        <v>12</v>
      </c>
      <c r="E30" s="45">
        <f t="shared" si="19"/>
        <v>97272</v>
      </c>
      <c r="F30" s="71">
        <v>1</v>
      </c>
      <c r="G30" s="72">
        <v>4239</v>
      </c>
      <c r="H30" s="72">
        <v>12</v>
      </c>
      <c r="I30" s="45">
        <f t="shared" si="20"/>
        <v>50868</v>
      </c>
      <c r="J30" s="71">
        <v>0</v>
      </c>
      <c r="K30" s="72">
        <v>0</v>
      </c>
      <c r="L30" s="72">
        <v>12</v>
      </c>
      <c r="M30" s="45">
        <f t="shared" si="21"/>
        <v>0</v>
      </c>
      <c r="N30" s="71">
        <v>0</v>
      </c>
      <c r="O30" s="72">
        <v>0</v>
      </c>
      <c r="P30" s="72">
        <v>12</v>
      </c>
      <c r="Q30" s="45">
        <f t="shared" si="22"/>
        <v>0</v>
      </c>
      <c r="R30" s="71">
        <v>0</v>
      </c>
      <c r="S30" s="72">
        <v>0</v>
      </c>
      <c r="T30" s="72">
        <v>12</v>
      </c>
      <c r="U30" s="45">
        <f t="shared" si="0"/>
        <v>0</v>
      </c>
      <c r="V30" s="71">
        <v>0</v>
      </c>
      <c r="W30" s="72">
        <v>0</v>
      </c>
      <c r="X30" s="72">
        <v>12</v>
      </c>
      <c r="Y30" s="45">
        <f t="shared" si="1"/>
        <v>0</v>
      </c>
      <c r="Z30" s="71">
        <v>0</v>
      </c>
      <c r="AA30" s="72">
        <v>0</v>
      </c>
      <c r="AB30" s="72">
        <v>12</v>
      </c>
      <c r="AC30" s="45">
        <f t="shared" si="2"/>
        <v>0</v>
      </c>
      <c r="AD30" s="71">
        <v>0</v>
      </c>
      <c r="AE30" s="72">
        <v>0</v>
      </c>
      <c r="AF30" s="72">
        <v>12</v>
      </c>
      <c r="AG30" s="45">
        <f t="shared" si="3"/>
        <v>0</v>
      </c>
      <c r="AH30" s="71">
        <v>1</v>
      </c>
      <c r="AI30" s="72">
        <v>18316.41</v>
      </c>
      <c r="AJ30" s="72">
        <v>1</v>
      </c>
      <c r="AK30" s="45">
        <f t="shared" si="4"/>
        <v>18316</v>
      </c>
      <c r="AL30" s="71">
        <v>0</v>
      </c>
      <c r="AM30" s="72">
        <v>0</v>
      </c>
      <c r="AN30" s="72">
        <v>1</v>
      </c>
      <c r="AO30" s="45">
        <f t="shared" si="5"/>
        <v>0</v>
      </c>
      <c r="AP30" s="71">
        <v>1</v>
      </c>
      <c r="AQ30" s="72">
        <v>13000</v>
      </c>
      <c r="AR30" s="72">
        <v>1</v>
      </c>
      <c r="AS30" s="45">
        <f t="shared" si="6"/>
        <v>13000</v>
      </c>
      <c r="AT30" s="71">
        <v>0</v>
      </c>
      <c r="AU30" s="72">
        <v>0</v>
      </c>
      <c r="AV30" s="72">
        <v>1</v>
      </c>
      <c r="AW30" s="45">
        <f t="shared" si="7"/>
        <v>0</v>
      </c>
      <c r="AX30" s="16"/>
      <c r="AY30" s="16"/>
      <c r="AZ30" s="16"/>
      <c r="BA30" s="45">
        <f t="shared" si="8"/>
        <v>0</v>
      </c>
      <c r="BB30" s="71">
        <v>1</v>
      </c>
      <c r="BC30" s="72">
        <v>1500</v>
      </c>
      <c r="BD30" s="72">
        <v>1</v>
      </c>
      <c r="BE30" s="45">
        <f t="shared" si="9"/>
        <v>1500</v>
      </c>
      <c r="BF30" s="16"/>
      <c r="BG30" s="16"/>
      <c r="BH30" s="16"/>
      <c r="BI30" s="45">
        <f t="shared" si="10"/>
        <v>0</v>
      </c>
      <c r="BJ30" s="16"/>
      <c r="BK30" s="16"/>
      <c r="BL30" s="16"/>
      <c r="BM30" s="45">
        <f t="shared" si="11"/>
        <v>0</v>
      </c>
      <c r="BN30" s="62"/>
      <c r="BO30" s="62"/>
      <c r="BP30" s="62"/>
      <c r="BQ30" s="45">
        <f t="shared" si="12"/>
        <v>0</v>
      </c>
      <c r="BR30" s="71">
        <v>1</v>
      </c>
      <c r="BS30" s="72">
        <v>35000</v>
      </c>
      <c r="BT30" s="72">
        <v>1</v>
      </c>
      <c r="BU30" s="45">
        <f t="shared" si="13"/>
        <v>35000</v>
      </c>
      <c r="BV30" s="71">
        <v>0</v>
      </c>
      <c r="BW30" s="72">
        <v>0</v>
      </c>
      <c r="BX30" s="72">
        <v>1</v>
      </c>
      <c r="BY30" s="45">
        <f t="shared" si="14"/>
        <v>0</v>
      </c>
      <c r="BZ30" s="16"/>
      <c r="CA30" s="16"/>
      <c r="CB30" s="16"/>
      <c r="CC30" s="45">
        <f t="shared" si="15"/>
        <v>0</v>
      </c>
      <c r="CD30" s="71">
        <v>0</v>
      </c>
      <c r="CE30" s="72">
        <v>0</v>
      </c>
      <c r="CF30" s="72">
        <v>1</v>
      </c>
      <c r="CG30" s="45">
        <f t="shared" si="16"/>
        <v>0</v>
      </c>
      <c r="CH30" s="71">
        <v>0</v>
      </c>
      <c r="CI30" s="72">
        <v>0</v>
      </c>
      <c r="CJ30" s="72">
        <v>1</v>
      </c>
      <c r="CK30" s="45">
        <f t="shared" si="17"/>
        <v>0</v>
      </c>
      <c r="CL30" s="94">
        <f t="shared" si="18"/>
        <v>215956</v>
      </c>
    </row>
    <row r="31" spans="1:90" ht="15.75" hidden="1" x14ac:dyDescent="0.25">
      <c r="A31" s="40">
        <v>49</v>
      </c>
      <c r="B31" s="71">
        <v>2</v>
      </c>
      <c r="C31" s="72">
        <v>6948</v>
      </c>
      <c r="D31" s="72">
        <v>12</v>
      </c>
      <c r="E31" s="45">
        <f t="shared" si="19"/>
        <v>166752</v>
      </c>
      <c r="F31" s="71">
        <v>2</v>
      </c>
      <c r="G31" s="72">
        <v>1494</v>
      </c>
      <c r="H31" s="72">
        <v>12</v>
      </c>
      <c r="I31" s="45">
        <f t="shared" si="20"/>
        <v>35856</v>
      </c>
      <c r="J31" s="71">
        <v>0</v>
      </c>
      <c r="K31" s="72">
        <v>0</v>
      </c>
      <c r="L31" s="72">
        <v>12</v>
      </c>
      <c r="M31" s="45">
        <f t="shared" si="21"/>
        <v>0</v>
      </c>
      <c r="N31" s="71">
        <v>0</v>
      </c>
      <c r="O31" s="72">
        <v>0</v>
      </c>
      <c r="P31" s="72">
        <v>12</v>
      </c>
      <c r="Q31" s="45">
        <f t="shared" si="22"/>
        <v>0</v>
      </c>
      <c r="R31" s="71">
        <v>0</v>
      </c>
      <c r="S31" s="72">
        <v>0</v>
      </c>
      <c r="T31" s="72">
        <v>12</v>
      </c>
      <c r="U31" s="45">
        <f t="shared" si="0"/>
        <v>0</v>
      </c>
      <c r="V31" s="71">
        <v>0</v>
      </c>
      <c r="W31" s="72">
        <v>0</v>
      </c>
      <c r="X31" s="72">
        <v>12</v>
      </c>
      <c r="Y31" s="45">
        <f t="shared" si="1"/>
        <v>0</v>
      </c>
      <c r="Z31" s="71">
        <v>0</v>
      </c>
      <c r="AA31" s="72">
        <v>0</v>
      </c>
      <c r="AB31" s="72">
        <v>12</v>
      </c>
      <c r="AC31" s="45">
        <f t="shared" si="2"/>
        <v>0</v>
      </c>
      <c r="AD31" s="71">
        <v>0</v>
      </c>
      <c r="AE31" s="72">
        <v>0</v>
      </c>
      <c r="AF31" s="72">
        <v>12</v>
      </c>
      <c r="AG31" s="45">
        <f t="shared" si="3"/>
        <v>0</v>
      </c>
      <c r="AH31" s="71">
        <v>1</v>
      </c>
      <c r="AI31" s="72">
        <v>38566.949999999997</v>
      </c>
      <c r="AJ31" s="72">
        <v>1</v>
      </c>
      <c r="AK31" s="45">
        <f t="shared" si="4"/>
        <v>38567</v>
      </c>
      <c r="AL31" s="71">
        <v>0</v>
      </c>
      <c r="AM31" s="72">
        <v>0</v>
      </c>
      <c r="AN31" s="72">
        <v>1</v>
      </c>
      <c r="AO31" s="45">
        <f t="shared" si="5"/>
        <v>0</v>
      </c>
      <c r="AP31" s="71">
        <v>1</v>
      </c>
      <c r="AQ31" s="72">
        <v>7500</v>
      </c>
      <c r="AR31" s="72">
        <v>1</v>
      </c>
      <c r="AS31" s="45">
        <f t="shared" si="6"/>
        <v>7500</v>
      </c>
      <c r="AT31" s="71">
        <v>0</v>
      </c>
      <c r="AU31" s="72">
        <v>0</v>
      </c>
      <c r="AV31" s="72">
        <v>1</v>
      </c>
      <c r="AW31" s="45">
        <f t="shared" si="7"/>
        <v>0</v>
      </c>
      <c r="AX31" s="16"/>
      <c r="AY31" s="16"/>
      <c r="AZ31" s="16"/>
      <c r="BA31" s="45">
        <f t="shared" si="8"/>
        <v>0</v>
      </c>
      <c r="BB31" s="71">
        <v>1</v>
      </c>
      <c r="BC31" s="72">
        <v>10560</v>
      </c>
      <c r="BD31" s="72">
        <v>1</v>
      </c>
      <c r="BE31" s="45">
        <f t="shared" si="9"/>
        <v>10560</v>
      </c>
      <c r="BF31" s="16"/>
      <c r="BG31" s="16"/>
      <c r="BH31" s="16"/>
      <c r="BI31" s="45">
        <f t="shared" si="10"/>
        <v>0</v>
      </c>
      <c r="BJ31" s="16"/>
      <c r="BK31" s="16"/>
      <c r="BL31" s="16"/>
      <c r="BM31" s="45">
        <f t="shared" si="11"/>
        <v>0</v>
      </c>
      <c r="BN31" s="62"/>
      <c r="BO31" s="62"/>
      <c r="BP31" s="62"/>
      <c r="BQ31" s="45">
        <f t="shared" si="12"/>
        <v>0</v>
      </c>
      <c r="BR31" s="71">
        <v>0</v>
      </c>
      <c r="BS31" s="72">
        <v>0</v>
      </c>
      <c r="BT31" s="72">
        <v>1</v>
      </c>
      <c r="BU31" s="45">
        <f t="shared" si="13"/>
        <v>0</v>
      </c>
      <c r="BV31" s="71">
        <v>0</v>
      </c>
      <c r="BW31" s="72">
        <v>0</v>
      </c>
      <c r="BX31" s="72">
        <v>1</v>
      </c>
      <c r="BY31" s="45">
        <f t="shared" si="14"/>
        <v>0</v>
      </c>
      <c r="BZ31" s="16"/>
      <c r="CA31" s="16"/>
      <c r="CB31" s="16"/>
      <c r="CC31" s="45">
        <f t="shared" si="15"/>
        <v>0</v>
      </c>
      <c r="CD31" s="71">
        <v>0</v>
      </c>
      <c r="CE31" s="72">
        <v>0</v>
      </c>
      <c r="CF31" s="72">
        <v>1</v>
      </c>
      <c r="CG31" s="45">
        <f t="shared" si="16"/>
        <v>0</v>
      </c>
      <c r="CH31" s="71">
        <v>0</v>
      </c>
      <c r="CI31" s="72">
        <v>0</v>
      </c>
      <c r="CJ31" s="72">
        <v>1</v>
      </c>
      <c r="CK31" s="45">
        <f t="shared" si="17"/>
        <v>0</v>
      </c>
      <c r="CL31" s="94">
        <f t="shared" si="18"/>
        <v>259235</v>
      </c>
    </row>
    <row r="32" spans="1:90" ht="15.75" hidden="1" x14ac:dyDescent="0.25">
      <c r="A32" s="40">
        <v>50</v>
      </c>
      <c r="B32" s="74">
        <v>1</v>
      </c>
      <c r="C32" s="73">
        <v>10030.5</v>
      </c>
      <c r="D32" s="73">
        <v>12</v>
      </c>
      <c r="E32" s="45">
        <f t="shared" si="19"/>
        <v>120366</v>
      </c>
      <c r="F32" s="74">
        <v>1</v>
      </c>
      <c r="G32" s="73">
        <v>1800</v>
      </c>
      <c r="H32" s="73">
        <v>12</v>
      </c>
      <c r="I32" s="45">
        <f t="shared" si="20"/>
        <v>21600</v>
      </c>
      <c r="J32" s="71">
        <v>0</v>
      </c>
      <c r="K32" s="72">
        <v>0</v>
      </c>
      <c r="L32" s="72">
        <v>12</v>
      </c>
      <c r="M32" s="45">
        <f t="shared" si="21"/>
        <v>0</v>
      </c>
      <c r="N32" s="71">
        <v>0</v>
      </c>
      <c r="O32" s="72">
        <v>0</v>
      </c>
      <c r="P32" s="72">
        <v>12</v>
      </c>
      <c r="Q32" s="45">
        <f t="shared" si="22"/>
        <v>0</v>
      </c>
      <c r="R32" s="71">
        <v>0</v>
      </c>
      <c r="S32" s="72">
        <v>0</v>
      </c>
      <c r="T32" s="72">
        <v>12</v>
      </c>
      <c r="U32" s="45">
        <f t="shared" si="0"/>
        <v>0</v>
      </c>
      <c r="V32" s="71">
        <v>0</v>
      </c>
      <c r="W32" s="72">
        <v>0</v>
      </c>
      <c r="X32" s="72">
        <v>12</v>
      </c>
      <c r="Y32" s="45">
        <f t="shared" si="1"/>
        <v>0</v>
      </c>
      <c r="Z32" s="71">
        <v>0</v>
      </c>
      <c r="AA32" s="72">
        <v>0</v>
      </c>
      <c r="AB32" s="72">
        <v>12</v>
      </c>
      <c r="AC32" s="45">
        <f t="shared" si="2"/>
        <v>0</v>
      </c>
      <c r="AD32" s="71">
        <v>0</v>
      </c>
      <c r="AE32" s="72">
        <v>0</v>
      </c>
      <c r="AF32" s="72">
        <v>12</v>
      </c>
      <c r="AG32" s="45">
        <f t="shared" si="3"/>
        <v>0</v>
      </c>
      <c r="AH32" s="71">
        <v>0</v>
      </c>
      <c r="AI32" s="72">
        <v>0</v>
      </c>
      <c r="AJ32" s="72">
        <v>1</v>
      </c>
      <c r="AK32" s="45">
        <f t="shared" si="4"/>
        <v>0</v>
      </c>
      <c r="AL32" s="71">
        <v>0</v>
      </c>
      <c r="AM32" s="72">
        <v>0</v>
      </c>
      <c r="AN32" s="72">
        <v>1</v>
      </c>
      <c r="AO32" s="45">
        <f t="shared" si="5"/>
        <v>0</v>
      </c>
      <c r="AP32" s="71">
        <v>1</v>
      </c>
      <c r="AQ32" s="72">
        <v>10000</v>
      </c>
      <c r="AR32" s="72">
        <v>1</v>
      </c>
      <c r="AS32" s="45">
        <f t="shared" si="6"/>
        <v>10000</v>
      </c>
      <c r="AT32" s="71">
        <v>1</v>
      </c>
      <c r="AU32" s="72">
        <v>9000</v>
      </c>
      <c r="AV32" s="72">
        <v>1</v>
      </c>
      <c r="AW32" s="45">
        <f t="shared" si="7"/>
        <v>9000</v>
      </c>
      <c r="AX32" s="16"/>
      <c r="AY32" s="16"/>
      <c r="AZ32" s="16"/>
      <c r="BA32" s="45">
        <f t="shared" si="8"/>
        <v>0</v>
      </c>
      <c r="BB32" s="71">
        <v>1</v>
      </c>
      <c r="BC32" s="72">
        <v>1500</v>
      </c>
      <c r="BD32" s="72">
        <v>1</v>
      </c>
      <c r="BE32" s="45">
        <f t="shared" si="9"/>
        <v>1500</v>
      </c>
      <c r="BF32" s="16"/>
      <c r="BG32" s="16"/>
      <c r="BH32" s="16"/>
      <c r="BI32" s="45">
        <f t="shared" si="10"/>
        <v>0</v>
      </c>
      <c r="BJ32" s="16"/>
      <c r="BK32" s="16"/>
      <c r="BL32" s="16"/>
      <c r="BM32" s="45">
        <f t="shared" si="11"/>
        <v>0</v>
      </c>
      <c r="BN32" s="62"/>
      <c r="BO32" s="62"/>
      <c r="BP32" s="62"/>
      <c r="BQ32" s="45">
        <f t="shared" si="12"/>
        <v>0</v>
      </c>
      <c r="BR32" s="71">
        <v>1</v>
      </c>
      <c r="BS32" s="72">
        <v>0</v>
      </c>
      <c r="BT32" s="72">
        <v>1</v>
      </c>
      <c r="BU32" s="45">
        <f t="shared" si="13"/>
        <v>0</v>
      </c>
      <c r="BV32" s="71">
        <v>1</v>
      </c>
      <c r="BW32" s="72">
        <v>37670</v>
      </c>
      <c r="BX32" s="72">
        <v>1</v>
      </c>
      <c r="BY32" s="45">
        <f t="shared" si="14"/>
        <v>37670</v>
      </c>
      <c r="BZ32" s="16"/>
      <c r="CA32" s="16"/>
      <c r="CB32" s="16"/>
      <c r="CC32" s="45">
        <f t="shared" si="15"/>
        <v>0</v>
      </c>
      <c r="CD32" s="71">
        <v>0</v>
      </c>
      <c r="CE32" s="72">
        <v>0</v>
      </c>
      <c r="CF32" s="72">
        <v>1</v>
      </c>
      <c r="CG32" s="45">
        <f t="shared" si="16"/>
        <v>0</v>
      </c>
      <c r="CH32" s="71">
        <v>0</v>
      </c>
      <c r="CI32" s="72">
        <v>0</v>
      </c>
      <c r="CJ32" s="72">
        <v>1</v>
      </c>
      <c r="CK32" s="45">
        <f t="shared" si="17"/>
        <v>0</v>
      </c>
      <c r="CL32" s="94">
        <f t="shared" si="18"/>
        <v>200136</v>
      </c>
    </row>
    <row r="33" spans="1:90" ht="15.75" hidden="1" x14ac:dyDescent="0.25">
      <c r="A33" s="40">
        <v>53</v>
      </c>
      <c r="B33" s="71">
        <v>1</v>
      </c>
      <c r="C33" s="72">
        <v>11966</v>
      </c>
      <c r="D33" s="72">
        <v>12</v>
      </c>
      <c r="E33" s="45">
        <f t="shared" si="19"/>
        <v>143592</v>
      </c>
      <c r="F33" s="71">
        <v>1</v>
      </c>
      <c r="G33" s="72">
        <v>1800</v>
      </c>
      <c r="H33" s="72">
        <v>12</v>
      </c>
      <c r="I33" s="45">
        <f t="shared" si="20"/>
        <v>21600</v>
      </c>
      <c r="J33" s="71">
        <v>0</v>
      </c>
      <c r="K33" s="72">
        <v>0</v>
      </c>
      <c r="L33" s="72">
        <v>12</v>
      </c>
      <c r="M33" s="45">
        <f t="shared" si="21"/>
        <v>0</v>
      </c>
      <c r="N33" s="71">
        <v>0</v>
      </c>
      <c r="O33" s="72">
        <v>0</v>
      </c>
      <c r="P33" s="72">
        <v>12</v>
      </c>
      <c r="Q33" s="45">
        <f t="shared" si="22"/>
        <v>0</v>
      </c>
      <c r="R33" s="71">
        <v>0</v>
      </c>
      <c r="S33" s="72">
        <v>0</v>
      </c>
      <c r="T33" s="72">
        <v>12</v>
      </c>
      <c r="U33" s="45">
        <f t="shared" si="0"/>
        <v>0</v>
      </c>
      <c r="V33" s="71">
        <v>0</v>
      </c>
      <c r="W33" s="72">
        <v>0</v>
      </c>
      <c r="X33" s="72">
        <v>12</v>
      </c>
      <c r="Y33" s="45">
        <f t="shared" si="1"/>
        <v>0</v>
      </c>
      <c r="Z33" s="71">
        <v>0</v>
      </c>
      <c r="AA33" s="72">
        <v>0</v>
      </c>
      <c r="AB33" s="72">
        <v>12</v>
      </c>
      <c r="AC33" s="45">
        <f t="shared" si="2"/>
        <v>0</v>
      </c>
      <c r="AD33" s="71">
        <v>1</v>
      </c>
      <c r="AE33" s="72">
        <v>1500</v>
      </c>
      <c r="AF33" s="72">
        <v>12</v>
      </c>
      <c r="AG33" s="45">
        <f t="shared" si="3"/>
        <v>18000</v>
      </c>
      <c r="AH33" s="71">
        <v>1</v>
      </c>
      <c r="AI33" s="72">
        <v>7000</v>
      </c>
      <c r="AJ33" s="72">
        <v>1</v>
      </c>
      <c r="AK33" s="45">
        <f t="shared" si="4"/>
        <v>7000</v>
      </c>
      <c r="AL33" s="71">
        <v>0</v>
      </c>
      <c r="AM33" s="72">
        <v>0</v>
      </c>
      <c r="AN33" s="72">
        <v>1</v>
      </c>
      <c r="AO33" s="45">
        <f t="shared" si="5"/>
        <v>0</v>
      </c>
      <c r="AP33" s="71">
        <v>35</v>
      </c>
      <c r="AQ33" s="72">
        <v>300</v>
      </c>
      <c r="AR33" s="72">
        <v>1</v>
      </c>
      <c r="AS33" s="45">
        <f t="shared" si="6"/>
        <v>10500</v>
      </c>
      <c r="AT33" s="71">
        <v>1</v>
      </c>
      <c r="AU33" s="72">
        <v>13000</v>
      </c>
      <c r="AV33" s="72">
        <v>1</v>
      </c>
      <c r="AW33" s="45">
        <f t="shared" si="7"/>
        <v>13000</v>
      </c>
      <c r="AX33" s="16"/>
      <c r="AY33" s="16"/>
      <c r="AZ33" s="16"/>
      <c r="BA33" s="45">
        <f t="shared" si="8"/>
        <v>0</v>
      </c>
      <c r="BB33" s="71">
        <v>0</v>
      </c>
      <c r="BC33" s="72">
        <v>0</v>
      </c>
      <c r="BD33" s="72">
        <v>1</v>
      </c>
      <c r="BE33" s="45">
        <f t="shared" si="9"/>
        <v>0</v>
      </c>
      <c r="BF33" s="16"/>
      <c r="BG33" s="16"/>
      <c r="BH33" s="16"/>
      <c r="BI33" s="45">
        <f t="shared" si="10"/>
        <v>0</v>
      </c>
      <c r="BJ33" s="16"/>
      <c r="BK33" s="16"/>
      <c r="BL33" s="16"/>
      <c r="BM33" s="45">
        <f t="shared" si="11"/>
        <v>0</v>
      </c>
      <c r="BN33" s="62"/>
      <c r="BO33" s="62"/>
      <c r="BP33" s="62"/>
      <c r="BQ33" s="45">
        <f t="shared" si="12"/>
        <v>0</v>
      </c>
      <c r="BR33" s="71">
        <v>1</v>
      </c>
      <c r="BS33" s="72">
        <v>26000</v>
      </c>
      <c r="BT33" s="72">
        <v>1</v>
      </c>
      <c r="BU33" s="45">
        <f t="shared" si="13"/>
        <v>26000</v>
      </c>
      <c r="BV33" s="71">
        <v>0</v>
      </c>
      <c r="BW33" s="72">
        <v>0</v>
      </c>
      <c r="BX33" s="72">
        <v>1</v>
      </c>
      <c r="BY33" s="45">
        <f t="shared" si="14"/>
        <v>0</v>
      </c>
      <c r="BZ33" s="16"/>
      <c r="CA33" s="16"/>
      <c r="CB33" s="16"/>
      <c r="CC33" s="45">
        <f t="shared" si="15"/>
        <v>0</v>
      </c>
      <c r="CD33" s="71">
        <v>0</v>
      </c>
      <c r="CE33" s="72">
        <v>0</v>
      </c>
      <c r="CF33" s="72">
        <v>1</v>
      </c>
      <c r="CG33" s="45">
        <f t="shared" si="16"/>
        <v>0</v>
      </c>
      <c r="CH33" s="71">
        <v>0</v>
      </c>
      <c r="CI33" s="72">
        <v>0</v>
      </c>
      <c r="CJ33" s="72">
        <v>1</v>
      </c>
      <c r="CK33" s="45">
        <f t="shared" si="17"/>
        <v>0</v>
      </c>
      <c r="CL33" s="94">
        <f t="shared" si="18"/>
        <v>239692</v>
      </c>
    </row>
    <row r="34" spans="1:90" ht="15.75" hidden="1" x14ac:dyDescent="0.25">
      <c r="A34" s="40">
        <v>56</v>
      </c>
      <c r="B34" s="71">
        <v>1</v>
      </c>
      <c r="C34" s="72">
        <v>6333.3333333333339</v>
      </c>
      <c r="D34" s="72">
        <v>12</v>
      </c>
      <c r="E34" s="45">
        <f t="shared" si="19"/>
        <v>76000</v>
      </c>
      <c r="F34" s="71">
        <v>1</v>
      </c>
      <c r="G34" s="72">
        <v>5000</v>
      </c>
      <c r="H34" s="72">
        <v>12</v>
      </c>
      <c r="I34" s="45">
        <f t="shared" si="20"/>
        <v>60000</v>
      </c>
      <c r="J34" s="71">
        <v>0</v>
      </c>
      <c r="K34" s="72">
        <v>0</v>
      </c>
      <c r="L34" s="72">
        <v>12</v>
      </c>
      <c r="M34" s="45">
        <f t="shared" si="21"/>
        <v>0</v>
      </c>
      <c r="N34" s="71">
        <v>0</v>
      </c>
      <c r="O34" s="72">
        <v>0</v>
      </c>
      <c r="P34" s="72">
        <v>12</v>
      </c>
      <c r="Q34" s="45">
        <f t="shared" si="22"/>
        <v>0</v>
      </c>
      <c r="R34" s="71">
        <v>0</v>
      </c>
      <c r="S34" s="72">
        <v>0</v>
      </c>
      <c r="T34" s="72">
        <v>12</v>
      </c>
      <c r="U34" s="45">
        <f t="shared" si="0"/>
        <v>0</v>
      </c>
      <c r="V34" s="71">
        <v>0</v>
      </c>
      <c r="W34" s="72">
        <v>0</v>
      </c>
      <c r="X34" s="72">
        <v>12</v>
      </c>
      <c r="Y34" s="45">
        <f t="shared" si="1"/>
        <v>0</v>
      </c>
      <c r="Z34" s="71">
        <v>0</v>
      </c>
      <c r="AA34" s="72">
        <v>0</v>
      </c>
      <c r="AB34" s="72">
        <v>12</v>
      </c>
      <c r="AC34" s="45">
        <f t="shared" si="2"/>
        <v>0</v>
      </c>
      <c r="AD34" s="71">
        <v>0</v>
      </c>
      <c r="AE34" s="72">
        <v>0</v>
      </c>
      <c r="AF34" s="72">
        <v>12</v>
      </c>
      <c r="AG34" s="45">
        <f t="shared" si="3"/>
        <v>0</v>
      </c>
      <c r="AH34" s="71">
        <v>0</v>
      </c>
      <c r="AI34" s="72">
        <v>0</v>
      </c>
      <c r="AJ34" s="72">
        <v>1</v>
      </c>
      <c r="AK34" s="45">
        <f t="shared" si="4"/>
        <v>0</v>
      </c>
      <c r="AL34" s="71">
        <v>1</v>
      </c>
      <c r="AM34" s="72">
        <v>3500</v>
      </c>
      <c r="AN34" s="72">
        <v>1</v>
      </c>
      <c r="AO34" s="45">
        <f t="shared" si="5"/>
        <v>3500</v>
      </c>
      <c r="AP34" s="71">
        <v>1</v>
      </c>
      <c r="AQ34" s="72">
        <v>4500</v>
      </c>
      <c r="AR34" s="72">
        <v>1</v>
      </c>
      <c r="AS34" s="45">
        <f t="shared" si="6"/>
        <v>4500</v>
      </c>
      <c r="AT34" s="71">
        <v>1</v>
      </c>
      <c r="AU34" s="72">
        <v>5000</v>
      </c>
      <c r="AV34" s="72">
        <v>1</v>
      </c>
      <c r="AW34" s="45">
        <f t="shared" si="7"/>
        <v>5000</v>
      </c>
      <c r="AX34" s="16"/>
      <c r="AY34" s="16"/>
      <c r="AZ34" s="16"/>
      <c r="BA34" s="45">
        <f t="shared" si="8"/>
        <v>0</v>
      </c>
      <c r="BB34" s="71">
        <v>1</v>
      </c>
      <c r="BC34" s="72">
        <v>5000</v>
      </c>
      <c r="BD34" s="72">
        <v>1</v>
      </c>
      <c r="BE34" s="45">
        <f t="shared" si="9"/>
        <v>5000</v>
      </c>
      <c r="BF34" s="16"/>
      <c r="BG34" s="16"/>
      <c r="BH34" s="16"/>
      <c r="BI34" s="45">
        <f t="shared" si="10"/>
        <v>0</v>
      </c>
      <c r="BJ34" s="16"/>
      <c r="BK34" s="16"/>
      <c r="BL34" s="16"/>
      <c r="BM34" s="45">
        <f t="shared" si="11"/>
        <v>0</v>
      </c>
      <c r="BN34" s="62"/>
      <c r="BO34" s="62"/>
      <c r="BP34" s="62"/>
      <c r="BQ34" s="45">
        <f t="shared" si="12"/>
        <v>0</v>
      </c>
      <c r="BR34" s="71">
        <v>1</v>
      </c>
      <c r="BS34" s="72">
        <v>20000</v>
      </c>
      <c r="BT34" s="72">
        <v>1</v>
      </c>
      <c r="BU34" s="45">
        <f t="shared" si="13"/>
        <v>20000</v>
      </c>
      <c r="BV34" s="71">
        <v>1</v>
      </c>
      <c r="BW34" s="72">
        <v>10000</v>
      </c>
      <c r="BX34" s="72">
        <v>1</v>
      </c>
      <c r="BY34" s="45">
        <f t="shared" si="14"/>
        <v>10000</v>
      </c>
      <c r="BZ34" s="16"/>
      <c r="CA34" s="16"/>
      <c r="CB34" s="16"/>
      <c r="CC34" s="45">
        <f t="shared" si="15"/>
        <v>0</v>
      </c>
      <c r="CD34" s="71">
        <v>0</v>
      </c>
      <c r="CE34" s="72">
        <v>0</v>
      </c>
      <c r="CF34" s="72">
        <v>1</v>
      </c>
      <c r="CG34" s="45">
        <f t="shared" si="16"/>
        <v>0</v>
      </c>
      <c r="CH34" s="71">
        <v>0</v>
      </c>
      <c r="CI34" s="72">
        <v>0</v>
      </c>
      <c r="CJ34" s="72">
        <v>1</v>
      </c>
      <c r="CK34" s="45">
        <f t="shared" si="17"/>
        <v>0</v>
      </c>
      <c r="CL34" s="94">
        <f t="shared" si="18"/>
        <v>184000</v>
      </c>
    </row>
    <row r="35" spans="1:90" ht="15.75" hidden="1" x14ac:dyDescent="0.25">
      <c r="A35" s="40">
        <v>57</v>
      </c>
      <c r="B35" s="71">
        <v>1</v>
      </c>
      <c r="C35" s="72">
        <v>10120</v>
      </c>
      <c r="D35" s="72">
        <v>12</v>
      </c>
      <c r="E35" s="45">
        <f t="shared" si="19"/>
        <v>121440</v>
      </c>
      <c r="F35" s="71">
        <v>1</v>
      </c>
      <c r="G35" s="72">
        <v>1350</v>
      </c>
      <c r="H35" s="72">
        <v>12</v>
      </c>
      <c r="I35" s="45">
        <f t="shared" si="20"/>
        <v>16200</v>
      </c>
      <c r="J35" s="71">
        <v>0</v>
      </c>
      <c r="K35" s="72">
        <v>0</v>
      </c>
      <c r="L35" s="72">
        <v>12</v>
      </c>
      <c r="M35" s="45">
        <f t="shared" si="21"/>
        <v>0</v>
      </c>
      <c r="N35" s="71">
        <v>0</v>
      </c>
      <c r="O35" s="72">
        <v>0</v>
      </c>
      <c r="P35" s="72">
        <v>12</v>
      </c>
      <c r="Q35" s="45">
        <f t="shared" si="22"/>
        <v>0</v>
      </c>
      <c r="R35" s="71">
        <v>0</v>
      </c>
      <c r="S35" s="72">
        <v>0</v>
      </c>
      <c r="T35" s="72">
        <v>12</v>
      </c>
      <c r="U35" s="45">
        <f t="shared" si="0"/>
        <v>0</v>
      </c>
      <c r="V35" s="71">
        <v>0</v>
      </c>
      <c r="W35" s="72">
        <v>0</v>
      </c>
      <c r="X35" s="72">
        <v>12</v>
      </c>
      <c r="Y35" s="45">
        <f t="shared" si="1"/>
        <v>0</v>
      </c>
      <c r="Z35" s="71">
        <v>0</v>
      </c>
      <c r="AA35" s="72">
        <v>0</v>
      </c>
      <c r="AB35" s="72">
        <v>12</v>
      </c>
      <c r="AC35" s="45">
        <f t="shared" si="2"/>
        <v>0</v>
      </c>
      <c r="AD35" s="71">
        <v>0</v>
      </c>
      <c r="AE35" s="72">
        <v>0</v>
      </c>
      <c r="AF35" s="72">
        <v>12</v>
      </c>
      <c r="AG35" s="45">
        <f t="shared" si="3"/>
        <v>0</v>
      </c>
      <c r="AH35" s="71">
        <v>1</v>
      </c>
      <c r="AI35" s="72">
        <v>6500</v>
      </c>
      <c r="AJ35" s="72">
        <v>1</v>
      </c>
      <c r="AK35" s="45">
        <f t="shared" si="4"/>
        <v>6500</v>
      </c>
      <c r="AL35" s="71">
        <v>1</v>
      </c>
      <c r="AM35" s="72">
        <v>6500</v>
      </c>
      <c r="AN35" s="72">
        <v>1</v>
      </c>
      <c r="AO35" s="45">
        <f t="shared" si="5"/>
        <v>6500</v>
      </c>
      <c r="AP35" s="71">
        <v>10</v>
      </c>
      <c r="AQ35" s="72">
        <v>2500</v>
      </c>
      <c r="AR35" s="72">
        <v>1</v>
      </c>
      <c r="AS35" s="45">
        <f t="shared" si="6"/>
        <v>25000</v>
      </c>
      <c r="AT35" s="71">
        <v>1</v>
      </c>
      <c r="AU35" s="72">
        <v>60000</v>
      </c>
      <c r="AV35" s="72">
        <v>1</v>
      </c>
      <c r="AW35" s="45">
        <f t="shared" si="7"/>
        <v>60000</v>
      </c>
      <c r="AX35" s="16"/>
      <c r="AY35" s="16"/>
      <c r="AZ35" s="16"/>
      <c r="BA35" s="45">
        <f t="shared" si="8"/>
        <v>0</v>
      </c>
      <c r="BB35" s="71">
        <v>1</v>
      </c>
      <c r="BC35" s="72">
        <v>15000</v>
      </c>
      <c r="BD35" s="72">
        <v>1</v>
      </c>
      <c r="BE35" s="45">
        <f t="shared" si="9"/>
        <v>15000</v>
      </c>
      <c r="BF35" s="16"/>
      <c r="BG35" s="16"/>
      <c r="BH35" s="16"/>
      <c r="BI35" s="45">
        <f t="shared" si="10"/>
        <v>0</v>
      </c>
      <c r="BJ35" s="16"/>
      <c r="BK35" s="16"/>
      <c r="BL35" s="16"/>
      <c r="BM35" s="45">
        <f t="shared" si="11"/>
        <v>0</v>
      </c>
      <c r="BN35" s="62"/>
      <c r="BO35" s="62"/>
      <c r="BP35" s="62"/>
      <c r="BQ35" s="45">
        <f t="shared" si="12"/>
        <v>0</v>
      </c>
      <c r="BR35" s="71">
        <v>0</v>
      </c>
      <c r="BS35" s="72">
        <v>0</v>
      </c>
      <c r="BT35" s="72">
        <v>1</v>
      </c>
      <c r="BU35" s="45">
        <f t="shared" si="13"/>
        <v>0</v>
      </c>
      <c r="BV35" s="71">
        <v>0</v>
      </c>
      <c r="BW35" s="72">
        <v>0</v>
      </c>
      <c r="BX35" s="72">
        <v>1</v>
      </c>
      <c r="BY35" s="45">
        <f t="shared" si="14"/>
        <v>0</v>
      </c>
      <c r="BZ35" s="16"/>
      <c r="CA35" s="16"/>
      <c r="CB35" s="16"/>
      <c r="CC35" s="45">
        <f t="shared" si="15"/>
        <v>0</v>
      </c>
      <c r="CD35" s="71">
        <v>0</v>
      </c>
      <c r="CE35" s="72">
        <v>0</v>
      </c>
      <c r="CF35" s="72">
        <v>1</v>
      </c>
      <c r="CG35" s="45">
        <f t="shared" si="16"/>
        <v>0</v>
      </c>
      <c r="CH35" s="71">
        <v>0</v>
      </c>
      <c r="CI35" s="72">
        <v>0</v>
      </c>
      <c r="CJ35" s="72">
        <v>1</v>
      </c>
      <c r="CK35" s="45">
        <f t="shared" si="17"/>
        <v>0</v>
      </c>
      <c r="CL35" s="94">
        <f t="shared" si="18"/>
        <v>250640</v>
      </c>
    </row>
    <row r="36" spans="1:90" ht="15.75" hidden="1" x14ac:dyDescent="0.25">
      <c r="A36" s="40">
        <v>58</v>
      </c>
      <c r="B36" s="71">
        <v>1</v>
      </c>
      <c r="C36" s="72">
        <v>6562</v>
      </c>
      <c r="D36" s="72">
        <v>12</v>
      </c>
      <c r="E36" s="45">
        <f t="shared" si="19"/>
        <v>78744</v>
      </c>
      <c r="F36" s="71">
        <v>1</v>
      </c>
      <c r="G36" s="72">
        <v>2000</v>
      </c>
      <c r="H36" s="72">
        <v>12</v>
      </c>
      <c r="I36" s="45">
        <f t="shared" si="20"/>
        <v>24000</v>
      </c>
      <c r="J36" s="71">
        <v>0</v>
      </c>
      <c r="K36" s="72">
        <v>0</v>
      </c>
      <c r="L36" s="72">
        <v>12</v>
      </c>
      <c r="M36" s="45">
        <f t="shared" si="21"/>
        <v>0</v>
      </c>
      <c r="N36" s="71">
        <v>0</v>
      </c>
      <c r="O36" s="72">
        <v>0</v>
      </c>
      <c r="P36" s="72">
        <v>12</v>
      </c>
      <c r="Q36" s="45">
        <f t="shared" si="22"/>
        <v>0</v>
      </c>
      <c r="R36" s="71">
        <v>0</v>
      </c>
      <c r="S36" s="72">
        <v>0</v>
      </c>
      <c r="T36" s="72">
        <v>12</v>
      </c>
      <c r="U36" s="45">
        <f t="shared" si="0"/>
        <v>0</v>
      </c>
      <c r="V36" s="71">
        <v>0</v>
      </c>
      <c r="W36" s="72">
        <v>0</v>
      </c>
      <c r="X36" s="72">
        <v>12</v>
      </c>
      <c r="Y36" s="45">
        <f t="shared" si="1"/>
        <v>0</v>
      </c>
      <c r="Z36" s="71">
        <v>0</v>
      </c>
      <c r="AA36" s="72">
        <v>0</v>
      </c>
      <c r="AB36" s="72">
        <v>12</v>
      </c>
      <c r="AC36" s="45">
        <f t="shared" si="2"/>
        <v>0</v>
      </c>
      <c r="AD36" s="71">
        <v>0</v>
      </c>
      <c r="AE36" s="72">
        <v>0</v>
      </c>
      <c r="AF36" s="72">
        <v>12</v>
      </c>
      <c r="AG36" s="45">
        <f t="shared" si="3"/>
        <v>0</v>
      </c>
      <c r="AH36" s="71">
        <v>1</v>
      </c>
      <c r="AI36" s="72">
        <v>4000</v>
      </c>
      <c r="AJ36" s="72">
        <v>1</v>
      </c>
      <c r="AK36" s="45">
        <f t="shared" si="4"/>
        <v>4000</v>
      </c>
      <c r="AL36" s="71">
        <v>0</v>
      </c>
      <c r="AM36" s="72">
        <v>0</v>
      </c>
      <c r="AN36" s="72">
        <v>1</v>
      </c>
      <c r="AO36" s="45">
        <f t="shared" si="5"/>
        <v>0</v>
      </c>
      <c r="AP36" s="71">
        <v>30</v>
      </c>
      <c r="AQ36" s="72">
        <v>155.46</v>
      </c>
      <c r="AR36" s="72">
        <v>1</v>
      </c>
      <c r="AS36" s="45">
        <f t="shared" si="6"/>
        <v>4664</v>
      </c>
      <c r="AT36" s="71">
        <v>1</v>
      </c>
      <c r="AU36" s="72">
        <v>36000</v>
      </c>
      <c r="AV36" s="72">
        <v>1</v>
      </c>
      <c r="AW36" s="45">
        <f t="shared" si="7"/>
        <v>36000</v>
      </c>
      <c r="AX36" s="16"/>
      <c r="AY36" s="16"/>
      <c r="AZ36" s="16"/>
      <c r="BA36" s="45">
        <f t="shared" si="8"/>
        <v>0</v>
      </c>
      <c r="BB36" s="71">
        <v>11</v>
      </c>
      <c r="BC36" s="72">
        <v>500</v>
      </c>
      <c r="BD36" s="72">
        <v>1</v>
      </c>
      <c r="BE36" s="45">
        <f t="shared" si="9"/>
        <v>5500</v>
      </c>
      <c r="BF36" s="16"/>
      <c r="BG36" s="16"/>
      <c r="BH36" s="16"/>
      <c r="BI36" s="45">
        <f t="shared" si="10"/>
        <v>0</v>
      </c>
      <c r="BJ36" s="16"/>
      <c r="BK36" s="16"/>
      <c r="BL36" s="16"/>
      <c r="BM36" s="45">
        <f t="shared" si="11"/>
        <v>0</v>
      </c>
      <c r="BN36" s="62"/>
      <c r="BO36" s="62"/>
      <c r="BP36" s="62"/>
      <c r="BQ36" s="45">
        <f t="shared" si="12"/>
        <v>0</v>
      </c>
      <c r="BR36" s="71">
        <v>1</v>
      </c>
      <c r="BS36" s="72">
        <v>15000</v>
      </c>
      <c r="BT36" s="72">
        <v>1</v>
      </c>
      <c r="BU36" s="45">
        <f t="shared" si="13"/>
        <v>15000</v>
      </c>
      <c r="BV36" s="71">
        <v>0</v>
      </c>
      <c r="BW36" s="72">
        <v>0</v>
      </c>
      <c r="BX36" s="72">
        <v>1</v>
      </c>
      <c r="BY36" s="45">
        <f t="shared" si="14"/>
        <v>0</v>
      </c>
      <c r="BZ36" s="16"/>
      <c r="CA36" s="16"/>
      <c r="CB36" s="16"/>
      <c r="CC36" s="45">
        <f t="shared" si="15"/>
        <v>0</v>
      </c>
      <c r="CD36" s="71">
        <v>0</v>
      </c>
      <c r="CE36" s="72">
        <v>0</v>
      </c>
      <c r="CF36" s="72">
        <v>1</v>
      </c>
      <c r="CG36" s="45">
        <f t="shared" si="16"/>
        <v>0</v>
      </c>
      <c r="CH36" s="71">
        <v>0</v>
      </c>
      <c r="CI36" s="72">
        <v>0</v>
      </c>
      <c r="CJ36" s="72">
        <v>1</v>
      </c>
      <c r="CK36" s="45">
        <f t="shared" si="17"/>
        <v>0</v>
      </c>
      <c r="CL36" s="94">
        <f t="shared" si="18"/>
        <v>167908</v>
      </c>
    </row>
    <row r="37" spans="1:90" ht="15.75" hidden="1" x14ac:dyDescent="0.25">
      <c r="A37" s="41" t="s">
        <v>110</v>
      </c>
      <c r="B37" s="71">
        <v>1</v>
      </c>
      <c r="C37" s="72">
        <v>7334</v>
      </c>
      <c r="D37" s="72">
        <v>12</v>
      </c>
      <c r="E37" s="45">
        <f t="shared" si="19"/>
        <v>88008</v>
      </c>
      <c r="F37" s="71">
        <v>1</v>
      </c>
      <c r="G37" s="72">
        <v>1500</v>
      </c>
      <c r="H37" s="72">
        <v>12</v>
      </c>
      <c r="I37" s="45">
        <f t="shared" si="20"/>
        <v>18000</v>
      </c>
      <c r="J37" s="71">
        <v>0</v>
      </c>
      <c r="K37" s="72">
        <v>0</v>
      </c>
      <c r="L37" s="72">
        <v>12</v>
      </c>
      <c r="M37" s="45">
        <f t="shared" si="21"/>
        <v>0</v>
      </c>
      <c r="N37" s="71">
        <v>0</v>
      </c>
      <c r="O37" s="72">
        <v>0</v>
      </c>
      <c r="P37" s="72">
        <v>12</v>
      </c>
      <c r="Q37" s="45">
        <f t="shared" si="22"/>
        <v>0</v>
      </c>
      <c r="R37" s="71">
        <v>0</v>
      </c>
      <c r="S37" s="72">
        <v>0</v>
      </c>
      <c r="T37" s="72">
        <v>12</v>
      </c>
      <c r="U37" s="45">
        <f t="shared" si="0"/>
        <v>0</v>
      </c>
      <c r="V37" s="71">
        <v>0</v>
      </c>
      <c r="W37" s="72">
        <v>0</v>
      </c>
      <c r="X37" s="72">
        <v>12</v>
      </c>
      <c r="Y37" s="45">
        <f t="shared" si="1"/>
        <v>0</v>
      </c>
      <c r="Z37" s="71">
        <v>0</v>
      </c>
      <c r="AA37" s="72">
        <v>0</v>
      </c>
      <c r="AB37" s="72">
        <v>12</v>
      </c>
      <c r="AC37" s="45">
        <f t="shared" si="2"/>
        <v>0</v>
      </c>
      <c r="AD37" s="71">
        <v>0</v>
      </c>
      <c r="AE37" s="72">
        <v>0</v>
      </c>
      <c r="AF37" s="72">
        <v>12</v>
      </c>
      <c r="AG37" s="45">
        <f t="shared" si="3"/>
        <v>0</v>
      </c>
      <c r="AH37" s="71">
        <v>1</v>
      </c>
      <c r="AI37" s="72">
        <v>7048</v>
      </c>
      <c r="AJ37" s="72">
        <v>1</v>
      </c>
      <c r="AK37" s="45">
        <f t="shared" si="4"/>
        <v>7048</v>
      </c>
      <c r="AL37" s="71">
        <v>0</v>
      </c>
      <c r="AM37" s="72">
        <v>0</v>
      </c>
      <c r="AN37" s="72">
        <v>1</v>
      </c>
      <c r="AO37" s="45">
        <f t="shared" si="5"/>
        <v>0</v>
      </c>
      <c r="AP37" s="71">
        <v>2</v>
      </c>
      <c r="AQ37" s="72">
        <v>7338.42</v>
      </c>
      <c r="AR37" s="72">
        <v>1</v>
      </c>
      <c r="AS37" s="45">
        <f t="shared" si="6"/>
        <v>14677</v>
      </c>
      <c r="AT37" s="71">
        <v>1</v>
      </c>
      <c r="AU37" s="72">
        <v>30000</v>
      </c>
      <c r="AV37" s="72">
        <v>1</v>
      </c>
      <c r="AW37" s="45">
        <f t="shared" si="7"/>
        <v>30000</v>
      </c>
      <c r="AX37" s="16"/>
      <c r="AY37" s="16"/>
      <c r="AZ37" s="16"/>
      <c r="BA37" s="45">
        <f t="shared" si="8"/>
        <v>0</v>
      </c>
      <c r="BB37" s="71">
        <v>0</v>
      </c>
      <c r="BC37" s="72">
        <v>0</v>
      </c>
      <c r="BD37" s="72">
        <v>1</v>
      </c>
      <c r="BE37" s="45">
        <f t="shared" si="9"/>
        <v>0</v>
      </c>
      <c r="BF37" s="16"/>
      <c r="BG37" s="16"/>
      <c r="BH37" s="16"/>
      <c r="BI37" s="45">
        <f t="shared" si="10"/>
        <v>0</v>
      </c>
      <c r="BJ37" s="16"/>
      <c r="BK37" s="16"/>
      <c r="BL37" s="16"/>
      <c r="BM37" s="45">
        <f t="shared" si="11"/>
        <v>0</v>
      </c>
      <c r="BN37" s="62"/>
      <c r="BO37" s="62"/>
      <c r="BP37" s="62"/>
      <c r="BQ37" s="45">
        <f t="shared" si="12"/>
        <v>0</v>
      </c>
      <c r="BR37" s="71">
        <v>1</v>
      </c>
      <c r="BS37" s="72">
        <v>26000</v>
      </c>
      <c r="BT37" s="72">
        <v>1</v>
      </c>
      <c r="BU37" s="45">
        <f t="shared" si="13"/>
        <v>26000</v>
      </c>
      <c r="BV37" s="71">
        <v>0</v>
      </c>
      <c r="BW37" s="72">
        <v>0</v>
      </c>
      <c r="BX37" s="72">
        <v>1</v>
      </c>
      <c r="BY37" s="45">
        <f t="shared" si="14"/>
        <v>0</v>
      </c>
      <c r="BZ37" s="16"/>
      <c r="CA37" s="16"/>
      <c r="CB37" s="16"/>
      <c r="CC37" s="45">
        <f t="shared" si="15"/>
        <v>0</v>
      </c>
      <c r="CD37" s="71">
        <v>0</v>
      </c>
      <c r="CE37" s="72">
        <v>0</v>
      </c>
      <c r="CF37" s="72">
        <v>1</v>
      </c>
      <c r="CG37" s="45">
        <f t="shared" si="16"/>
        <v>0</v>
      </c>
      <c r="CH37" s="71">
        <v>2</v>
      </c>
      <c r="CI37" s="72">
        <v>8000</v>
      </c>
      <c r="CJ37" s="72">
        <v>1</v>
      </c>
      <c r="CK37" s="45">
        <f t="shared" si="17"/>
        <v>16000</v>
      </c>
      <c r="CL37" s="94">
        <f t="shared" ref="CL37:CL54" si="23">E37+I37+M37+Q37+U37+Y37+AC37+AG37+AK37+AO37+AS37+AW37+BA37+BE37+BI37+BM37+BQ37+BU37+BY37+CC37+CG37+CK37</f>
        <v>199733</v>
      </c>
    </row>
    <row r="38" spans="1:90" ht="15.75" hidden="1" x14ac:dyDescent="0.25">
      <c r="A38" s="41" t="s">
        <v>111</v>
      </c>
      <c r="B38" s="71">
        <v>1</v>
      </c>
      <c r="C38" s="72">
        <v>8000</v>
      </c>
      <c r="D38" s="72">
        <v>12</v>
      </c>
      <c r="E38" s="45">
        <f t="shared" si="19"/>
        <v>96000</v>
      </c>
      <c r="F38" s="71">
        <v>1</v>
      </c>
      <c r="G38" s="72">
        <v>1800</v>
      </c>
      <c r="H38" s="72">
        <v>12</v>
      </c>
      <c r="I38" s="45">
        <f t="shared" si="20"/>
        <v>21600</v>
      </c>
      <c r="J38" s="71">
        <v>0</v>
      </c>
      <c r="K38" s="72">
        <v>0</v>
      </c>
      <c r="L38" s="72">
        <v>12</v>
      </c>
      <c r="M38" s="45">
        <f t="shared" si="21"/>
        <v>0</v>
      </c>
      <c r="N38" s="71">
        <v>0</v>
      </c>
      <c r="O38" s="72">
        <v>0</v>
      </c>
      <c r="P38" s="72">
        <v>12</v>
      </c>
      <c r="Q38" s="45">
        <f t="shared" si="22"/>
        <v>0</v>
      </c>
      <c r="R38" s="71">
        <v>0</v>
      </c>
      <c r="S38" s="72">
        <v>0</v>
      </c>
      <c r="T38" s="72">
        <v>12</v>
      </c>
      <c r="U38" s="45">
        <f t="shared" si="0"/>
        <v>0</v>
      </c>
      <c r="V38" s="71">
        <v>0</v>
      </c>
      <c r="W38" s="72">
        <v>0</v>
      </c>
      <c r="X38" s="72">
        <v>12</v>
      </c>
      <c r="Y38" s="45">
        <f t="shared" si="1"/>
        <v>0</v>
      </c>
      <c r="Z38" s="71">
        <v>0</v>
      </c>
      <c r="AA38" s="72">
        <v>0</v>
      </c>
      <c r="AB38" s="72">
        <v>12</v>
      </c>
      <c r="AC38" s="45">
        <f t="shared" si="2"/>
        <v>0</v>
      </c>
      <c r="AD38" s="71">
        <v>0</v>
      </c>
      <c r="AE38" s="72">
        <v>0</v>
      </c>
      <c r="AF38" s="72">
        <v>12</v>
      </c>
      <c r="AG38" s="45">
        <f t="shared" si="3"/>
        <v>0</v>
      </c>
      <c r="AH38" s="71">
        <v>0</v>
      </c>
      <c r="AI38" s="72">
        <v>0</v>
      </c>
      <c r="AJ38" s="72">
        <v>1</v>
      </c>
      <c r="AK38" s="45">
        <f t="shared" si="4"/>
        <v>0</v>
      </c>
      <c r="AL38" s="71">
        <v>0</v>
      </c>
      <c r="AM38" s="72">
        <v>0</v>
      </c>
      <c r="AN38" s="72">
        <v>1</v>
      </c>
      <c r="AO38" s="45">
        <f t="shared" si="5"/>
        <v>0</v>
      </c>
      <c r="AP38" s="71">
        <v>5</v>
      </c>
      <c r="AQ38" s="72">
        <v>600</v>
      </c>
      <c r="AR38" s="72">
        <v>1</v>
      </c>
      <c r="AS38" s="45">
        <f t="shared" si="6"/>
        <v>3000</v>
      </c>
      <c r="AT38" s="71">
        <v>1</v>
      </c>
      <c r="AU38" s="72">
        <v>25000</v>
      </c>
      <c r="AV38" s="72">
        <v>1</v>
      </c>
      <c r="AW38" s="45">
        <f t="shared" si="7"/>
        <v>25000</v>
      </c>
      <c r="AX38" s="16"/>
      <c r="AY38" s="16"/>
      <c r="AZ38" s="16"/>
      <c r="BA38" s="45">
        <f t="shared" si="8"/>
        <v>0</v>
      </c>
      <c r="BB38" s="71">
        <v>6</v>
      </c>
      <c r="BC38" s="72">
        <v>250</v>
      </c>
      <c r="BD38" s="72">
        <v>1</v>
      </c>
      <c r="BE38" s="45">
        <f t="shared" si="9"/>
        <v>1500</v>
      </c>
      <c r="BF38" s="16"/>
      <c r="BG38" s="16"/>
      <c r="BH38" s="16"/>
      <c r="BI38" s="45">
        <f t="shared" si="10"/>
        <v>0</v>
      </c>
      <c r="BJ38" s="16"/>
      <c r="BK38" s="16"/>
      <c r="BL38" s="16"/>
      <c r="BM38" s="45">
        <f t="shared" si="11"/>
        <v>0</v>
      </c>
      <c r="BN38" s="62"/>
      <c r="BO38" s="62"/>
      <c r="BP38" s="62"/>
      <c r="BQ38" s="45">
        <f t="shared" si="12"/>
        <v>0</v>
      </c>
      <c r="BR38" s="71">
        <v>1</v>
      </c>
      <c r="BS38" s="72">
        <v>5000</v>
      </c>
      <c r="BT38" s="72">
        <v>1</v>
      </c>
      <c r="BU38" s="45">
        <f t="shared" si="13"/>
        <v>5000</v>
      </c>
      <c r="BV38" s="71">
        <v>1</v>
      </c>
      <c r="BW38" s="72">
        <v>5000</v>
      </c>
      <c r="BX38" s="72">
        <v>1</v>
      </c>
      <c r="BY38" s="45">
        <f t="shared" si="14"/>
        <v>5000</v>
      </c>
      <c r="BZ38" s="16"/>
      <c r="CA38" s="16"/>
      <c r="CB38" s="16"/>
      <c r="CC38" s="45">
        <f t="shared" si="15"/>
        <v>0</v>
      </c>
      <c r="CD38" s="71">
        <v>0</v>
      </c>
      <c r="CE38" s="72">
        <v>0</v>
      </c>
      <c r="CF38" s="72">
        <v>1</v>
      </c>
      <c r="CG38" s="45">
        <f t="shared" si="16"/>
        <v>0</v>
      </c>
      <c r="CH38" s="71">
        <v>0</v>
      </c>
      <c r="CI38" s="72">
        <v>0</v>
      </c>
      <c r="CJ38" s="72">
        <v>1</v>
      </c>
      <c r="CK38" s="45">
        <f t="shared" si="17"/>
        <v>0</v>
      </c>
      <c r="CL38" s="94">
        <f t="shared" si="23"/>
        <v>157100</v>
      </c>
    </row>
    <row r="39" spans="1:90" ht="15.75" hidden="1" x14ac:dyDescent="0.25">
      <c r="A39" s="41" t="s">
        <v>112</v>
      </c>
      <c r="B39" s="71">
        <v>1</v>
      </c>
      <c r="C39" s="72">
        <v>6000</v>
      </c>
      <c r="D39" s="72">
        <v>12</v>
      </c>
      <c r="E39" s="45">
        <f t="shared" si="19"/>
        <v>72000</v>
      </c>
      <c r="F39" s="71">
        <v>1</v>
      </c>
      <c r="G39" s="72">
        <v>5000</v>
      </c>
      <c r="H39" s="72">
        <v>12</v>
      </c>
      <c r="I39" s="45">
        <f t="shared" si="20"/>
        <v>60000</v>
      </c>
      <c r="J39" s="71">
        <v>1</v>
      </c>
      <c r="K39" s="72">
        <v>6300</v>
      </c>
      <c r="L39" s="72">
        <v>12</v>
      </c>
      <c r="M39" s="45">
        <f t="shared" si="21"/>
        <v>75600</v>
      </c>
      <c r="N39" s="71">
        <v>1</v>
      </c>
      <c r="O39" s="72">
        <v>6300</v>
      </c>
      <c r="P39" s="72">
        <v>12</v>
      </c>
      <c r="Q39" s="45">
        <f t="shared" si="22"/>
        <v>75600</v>
      </c>
      <c r="R39" s="71">
        <v>1</v>
      </c>
      <c r="S39" s="72">
        <v>6500</v>
      </c>
      <c r="T39" s="72">
        <v>12</v>
      </c>
      <c r="U39" s="45">
        <f t="shared" si="0"/>
        <v>78000</v>
      </c>
      <c r="V39" s="71">
        <v>0</v>
      </c>
      <c r="W39" s="72">
        <v>0</v>
      </c>
      <c r="X39" s="72">
        <v>12</v>
      </c>
      <c r="Y39" s="45">
        <f t="shared" si="1"/>
        <v>0</v>
      </c>
      <c r="Z39" s="71">
        <v>0</v>
      </c>
      <c r="AA39" s="72">
        <v>0</v>
      </c>
      <c r="AB39" s="72">
        <v>12</v>
      </c>
      <c r="AC39" s="45">
        <f t="shared" si="2"/>
        <v>0</v>
      </c>
      <c r="AD39" s="71">
        <v>0</v>
      </c>
      <c r="AE39" s="72">
        <v>0</v>
      </c>
      <c r="AF39" s="72">
        <v>12</v>
      </c>
      <c r="AG39" s="45">
        <f t="shared" si="3"/>
        <v>0</v>
      </c>
      <c r="AH39" s="71">
        <v>1</v>
      </c>
      <c r="AI39" s="72">
        <v>30000</v>
      </c>
      <c r="AJ39" s="72">
        <v>1</v>
      </c>
      <c r="AK39" s="45">
        <f t="shared" si="4"/>
        <v>30000</v>
      </c>
      <c r="AL39" s="71">
        <v>0</v>
      </c>
      <c r="AM39" s="72">
        <v>0</v>
      </c>
      <c r="AN39" s="72">
        <v>1</v>
      </c>
      <c r="AO39" s="45">
        <f t="shared" si="5"/>
        <v>0</v>
      </c>
      <c r="AP39" s="71">
        <v>1</v>
      </c>
      <c r="AQ39" s="72">
        <v>6000</v>
      </c>
      <c r="AR39" s="72">
        <v>1</v>
      </c>
      <c r="AS39" s="45">
        <f t="shared" si="6"/>
        <v>6000</v>
      </c>
      <c r="AT39" s="71">
        <v>1</v>
      </c>
      <c r="AU39" s="72">
        <v>15000</v>
      </c>
      <c r="AV39" s="72">
        <v>1</v>
      </c>
      <c r="AW39" s="45">
        <f t="shared" si="7"/>
        <v>15000</v>
      </c>
      <c r="AX39" s="16"/>
      <c r="AY39" s="16"/>
      <c r="AZ39" s="16"/>
      <c r="BA39" s="45">
        <f t="shared" si="8"/>
        <v>0</v>
      </c>
      <c r="BB39" s="71">
        <v>0</v>
      </c>
      <c r="BC39" s="72">
        <v>0</v>
      </c>
      <c r="BD39" s="72">
        <v>1</v>
      </c>
      <c r="BE39" s="45">
        <f t="shared" si="9"/>
        <v>0</v>
      </c>
      <c r="BF39" s="16"/>
      <c r="BG39" s="16"/>
      <c r="BH39" s="16"/>
      <c r="BI39" s="45">
        <f t="shared" si="10"/>
        <v>0</v>
      </c>
      <c r="BJ39" s="16"/>
      <c r="BK39" s="16"/>
      <c r="BL39" s="16"/>
      <c r="BM39" s="45">
        <f t="shared" si="11"/>
        <v>0</v>
      </c>
      <c r="BN39" s="62"/>
      <c r="BO39" s="62"/>
      <c r="BP39" s="62"/>
      <c r="BQ39" s="45">
        <f t="shared" si="12"/>
        <v>0</v>
      </c>
      <c r="BR39" s="71">
        <v>0</v>
      </c>
      <c r="BS39" s="72">
        <v>0</v>
      </c>
      <c r="BT39" s="72">
        <v>1</v>
      </c>
      <c r="BU39" s="45">
        <f t="shared" si="13"/>
        <v>0</v>
      </c>
      <c r="BV39" s="71">
        <v>0</v>
      </c>
      <c r="BW39" s="72">
        <v>0</v>
      </c>
      <c r="BX39" s="72">
        <v>1</v>
      </c>
      <c r="BY39" s="45">
        <f t="shared" si="14"/>
        <v>0</v>
      </c>
      <c r="BZ39" s="16"/>
      <c r="CA39" s="16"/>
      <c r="CB39" s="16"/>
      <c r="CC39" s="45">
        <f t="shared" si="15"/>
        <v>0</v>
      </c>
      <c r="CD39" s="71">
        <v>0</v>
      </c>
      <c r="CE39" s="72">
        <v>0</v>
      </c>
      <c r="CF39" s="72">
        <v>1</v>
      </c>
      <c r="CG39" s="45">
        <f t="shared" si="16"/>
        <v>0</v>
      </c>
      <c r="CH39" s="71">
        <v>0</v>
      </c>
      <c r="CI39" s="72">
        <v>0</v>
      </c>
      <c r="CJ39" s="72">
        <v>1</v>
      </c>
      <c r="CK39" s="45">
        <f t="shared" si="17"/>
        <v>0</v>
      </c>
      <c r="CL39" s="94">
        <f t="shared" si="23"/>
        <v>412200</v>
      </c>
    </row>
    <row r="40" spans="1:90" ht="15.75" hidden="1" x14ac:dyDescent="0.25">
      <c r="A40" s="41" t="s">
        <v>113</v>
      </c>
      <c r="B40" s="74">
        <v>1</v>
      </c>
      <c r="C40" s="73">
        <v>2316</v>
      </c>
      <c r="D40" s="73">
        <v>12</v>
      </c>
      <c r="E40" s="45">
        <f t="shared" si="19"/>
        <v>27792</v>
      </c>
      <c r="F40" s="71">
        <v>1</v>
      </c>
      <c r="G40" s="72">
        <v>4000</v>
      </c>
      <c r="H40" s="72">
        <v>12</v>
      </c>
      <c r="I40" s="45">
        <f t="shared" si="20"/>
        <v>48000</v>
      </c>
      <c r="J40" s="71">
        <v>0</v>
      </c>
      <c r="K40" s="72">
        <v>0</v>
      </c>
      <c r="L40" s="72">
        <v>12</v>
      </c>
      <c r="M40" s="45">
        <f t="shared" si="21"/>
        <v>0</v>
      </c>
      <c r="N40" s="71">
        <v>0</v>
      </c>
      <c r="O40" s="72">
        <v>0</v>
      </c>
      <c r="P40" s="72">
        <v>12</v>
      </c>
      <c r="Q40" s="45">
        <f t="shared" si="22"/>
        <v>0</v>
      </c>
      <c r="R40" s="71">
        <v>0</v>
      </c>
      <c r="S40" s="72">
        <v>0</v>
      </c>
      <c r="T40" s="72">
        <v>12</v>
      </c>
      <c r="U40" s="45">
        <f t="shared" si="0"/>
        <v>0</v>
      </c>
      <c r="V40" s="71">
        <v>0</v>
      </c>
      <c r="W40" s="72">
        <v>0</v>
      </c>
      <c r="X40" s="72">
        <v>12</v>
      </c>
      <c r="Y40" s="45">
        <f t="shared" si="1"/>
        <v>0</v>
      </c>
      <c r="Z40" s="71">
        <v>0</v>
      </c>
      <c r="AA40" s="72">
        <v>0</v>
      </c>
      <c r="AB40" s="72">
        <v>12</v>
      </c>
      <c r="AC40" s="45">
        <f t="shared" si="2"/>
        <v>0</v>
      </c>
      <c r="AD40" s="71">
        <v>0</v>
      </c>
      <c r="AE40" s="72">
        <v>0</v>
      </c>
      <c r="AF40" s="72">
        <v>12</v>
      </c>
      <c r="AG40" s="45">
        <f t="shared" si="3"/>
        <v>0</v>
      </c>
      <c r="AH40" s="71">
        <v>1</v>
      </c>
      <c r="AI40" s="72">
        <v>14550</v>
      </c>
      <c r="AJ40" s="72">
        <v>1</v>
      </c>
      <c r="AK40" s="45">
        <f t="shared" si="4"/>
        <v>14550</v>
      </c>
      <c r="AL40" s="71">
        <v>0</v>
      </c>
      <c r="AM40" s="72">
        <v>0</v>
      </c>
      <c r="AN40" s="72">
        <v>1</v>
      </c>
      <c r="AO40" s="45">
        <f t="shared" si="5"/>
        <v>0</v>
      </c>
      <c r="AP40" s="71">
        <v>1</v>
      </c>
      <c r="AQ40" s="72">
        <v>3950</v>
      </c>
      <c r="AR40" s="72">
        <v>1</v>
      </c>
      <c r="AS40" s="45">
        <f t="shared" si="6"/>
        <v>3950</v>
      </c>
      <c r="AT40" s="71">
        <v>1</v>
      </c>
      <c r="AU40" s="72">
        <v>15500</v>
      </c>
      <c r="AV40" s="72">
        <v>1</v>
      </c>
      <c r="AW40" s="45">
        <f t="shared" si="7"/>
        <v>15500</v>
      </c>
      <c r="AX40" s="16"/>
      <c r="AY40" s="16"/>
      <c r="AZ40" s="16"/>
      <c r="BA40" s="45">
        <f t="shared" si="8"/>
        <v>0</v>
      </c>
      <c r="BB40" s="71">
        <v>1</v>
      </c>
      <c r="BC40" s="72">
        <v>2500</v>
      </c>
      <c r="BD40" s="72">
        <v>1</v>
      </c>
      <c r="BE40" s="45">
        <f t="shared" si="9"/>
        <v>2500</v>
      </c>
      <c r="BF40" s="16"/>
      <c r="BG40" s="16"/>
      <c r="BH40" s="16"/>
      <c r="BI40" s="45">
        <f t="shared" si="10"/>
        <v>0</v>
      </c>
      <c r="BJ40" s="16"/>
      <c r="BK40" s="16"/>
      <c r="BL40" s="16"/>
      <c r="BM40" s="45">
        <f t="shared" si="11"/>
        <v>0</v>
      </c>
      <c r="BN40" s="62"/>
      <c r="BO40" s="62"/>
      <c r="BP40" s="62"/>
      <c r="BQ40" s="45">
        <f t="shared" si="12"/>
        <v>0</v>
      </c>
      <c r="BR40" s="71">
        <v>0</v>
      </c>
      <c r="BS40" s="72">
        <v>0</v>
      </c>
      <c r="BT40" s="72">
        <v>1</v>
      </c>
      <c r="BU40" s="45">
        <f t="shared" si="13"/>
        <v>0</v>
      </c>
      <c r="BV40" s="71">
        <v>0</v>
      </c>
      <c r="BW40" s="72">
        <v>0</v>
      </c>
      <c r="BX40" s="72">
        <v>1</v>
      </c>
      <c r="BY40" s="45">
        <f t="shared" si="14"/>
        <v>0</v>
      </c>
      <c r="BZ40" s="16"/>
      <c r="CA40" s="16"/>
      <c r="CB40" s="16"/>
      <c r="CC40" s="45">
        <f t="shared" si="15"/>
        <v>0</v>
      </c>
      <c r="CD40" s="71">
        <v>0</v>
      </c>
      <c r="CE40" s="72">
        <v>0</v>
      </c>
      <c r="CF40" s="72">
        <v>1</v>
      </c>
      <c r="CG40" s="45">
        <f t="shared" si="16"/>
        <v>0</v>
      </c>
      <c r="CH40" s="71">
        <v>0</v>
      </c>
      <c r="CI40" s="72">
        <v>0</v>
      </c>
      <c r="CJ40" s="72">
        <v>1</v>
      </c>
      <c r="CK40" s="45">
        <f t="shared" si="17"/>
        <v>0</v>
      </c>
      <c r="CL40" s="94">
        <f t="shared" si="23"/>
        <v>112292</v>
      </c>
    </row>
    <row r="41" spans="1:90" ht="15.75" hidden="1" x14ac:dyDescent="0.25">
      <c r="A41" s="41" t="s">
        <v>114</v>
      </c>
      <c r="B41" s="71">
        <v>1</v>
      </c>
      <c r="C41" s="72">
        <v>3860</v>
      </c>
      <c r="D41" s="72">
        <v>12</v>
      </c>
      <c r="E41" s="45">
        <f t="shared" si="19"/>
        <v>46320</v>
      </c>
      <c r="F41" s="71">
        <v>1</v>
      </c>
      <c r="G41" s="72">
        <v>1617</v>
      </c>
      <c r="H41" s="72">
        <v>12</v>
      </c>
      <c r="I41" s="45">
        <f t="shared" si="20"/>
        <v>19404</v>
      </c>
      <c r="J41" s="71">
        <v>0</v>
      </c>
      <c r="K41" s="72">
        <v>6300</v>
      </c>
      <c r="L41" s="72">
        <v>12</v>
      </c>
      <c r="M41" s="45">
        <f t="shared" si="21"/>
        <v>0</v>
      </c>
      <c r="N41" s="71">
        <v>0</v>
      </c>
      <c r="O41" s="72">
        <v>5780</v>
      </c>
      <c r="P41" s="72">
        <v>12</v>
      </c>
      <c r="Q41" s="45">
        <f t="shared" si="22"/>
        <v>0</v>
      </c>
      <c r="R41" s="71">
        <v>0</v>
      </c>
      <c r="S41" s="72">
        <v>0</v>
      </c>
      <c r="T41" s="72">
        <v>12</v>
      </c>
      <c r="U41" s="45">
        <f t="shared" si="0"/>
        <v>0</v>
      </c>
      <c r="V41" s="71">
        <v>0</v>
      </c>
      <c r="W41" s="72">
        <v>0</v>
      </c>
      <c r="X41" s="72">
        <v>12</v>
      </c>
      <c r="Y41" s="45">
        <f t="shared" si="1"/>
        <v>0</v>
      </c>
      <c r="Z41" s="71">
        <v>0</v>
      </c>
      <c r="AA41" s="72">
        <v>0</v>
      </c>
      <c r="AB41" s="72">
        <v>12</v>
      </c>
      <c r="AC41" s="45">
        <f t="shared" si="2"/>
        <v>0</v>
      </c>
      <c r="AD41" s="71">
        <v>0</v>
      </c>
      <c r="AE41" s="72">
        <v>0</v>
      </c>
      <c r="AF41" s="72">
        <v>12</v>
      </c>
      <c r="AG41" s="45">
        <f t="shared" si="3"/>
        <v>0</v>
      </c>
      <c r="AH41" s="71">
        <v>0</v>
      </c>
      <c r="AI41" s="72">
        <v>0</v>
      </c>
      <c r="AJ41" s="72">
        <v>1</v>
      </c>
      <c r="AK41" s="45">
        <f t="shared" si="4"/>
        <v>0</v>
      </c>
      <c r="AL41" s="71">
        <v>0</v>
      </c>
      <c r="AM41" s="72">
        <v>0</v>
      </c>
      <c r="AN41" s="72">
        <v>1</v>
      </c>
      <c r="AO41" s="45">
        <f t="shared" si="5"/>
        <v>0</v>
      </c>
      <c r="AP41" s="71">
        <v>1</v>
      </c>
      <c r="AQ41" s="72">
        <v>6200</v>
      </c>
      <c r="AR41" s="72">
        <v>1</v>
      </c>
      <c r="AS41" s="45">
        <f t="shared" si="6"/>
        <v>6200</v>
      </c>
      <c r="AT41" s="71">
        <v>1</v>
      </c>
      <c r="AU41" s="72">
        <v>21000</v>
      </c>
      <c r="AV41" s="72">
        <v>1</v>
      </c>
      <c r="AW41" s="45">
        <f t="shared" si="7"/>
        <v>21000</v>
      </c>
      <c r="AX41" s="16"/>
      <c r="AY41" s="16"/>
      <c r="AZ41" s="16"/>
      <c r="BA41" s="45">
        <f t="shared" si="8"/>
        <v>0</v>
      </c>
      <c r="BB41" s="71">
        <v>8</v>
      </c>
      <c r="BC41" s="72">
        <v>250</v>
      </c>
      <c r="BD41" s="72">
        <v>1</v>
      </c>
      <c r="BE41" s="45">
        <f t="shared" si="9"/>
        <v>2000</v>
      </c>
      <c r="BF41" s="16"/>
      <c r="BG41" s="16"/>
      <c r="BH41" s="16"/>
      <c r="BI41" s="45">
        <f t="shared" si="10"/>
        <v>0</v>
      </c>
      <c r="BJ41" s="16"/>
      <c r="BK41" s="16"/>
      <c r="BL41" s="16"/>
      <c r="BM41" s="45">
        <f t="shared" si="11"/>
        <v>0</v>
      </c>
      <c r="BN41" s="62"/>
      <c r="BO41" s="62"/>
      <c r="BP41" s="62"/>
      <c r="BQ41" s="45">
        <f t="shared" si="12"/>
        <v>0</v>
      </c>
      <c r="BR41" s="71">
        <v>0</v>
      </c>
      <c r="BS41" s="72">
        <v>0</v>
      </c>
      <c r="BT41" s="72">
        <v>1</v>
      </c>
      <c r="BU41" s="45">
        <f t="shared" si="13"/>
        <v>0</v>
      </c>
      <c r="BV41" s="71">
        <v>0</v>
      </c>
      <c r="BW41" s="72">
        <v>0</v>
      </c>
      <c r="BX41" s="72">
        <v>1</v>
      </c>
      <c r="BY41" s="45">
        <f t="shared" si="14"/>
        <v>0</v>
      </c>
      <c r="BZ41" s="16"/>
      <c r="CA41" s="16"/>
      <c r="CB41" s="16"/>
      <c r="CC41" s="45">
        <f t="shared" si="15"/>
        <v>0</v>
      </c>
      <c r="CD41" s="71">
        <v>0</v>
      </c>
      <c r="CE41" s="72">
        <v>0</v>
      </c>
      <c r="CF41" s="72">
        <v>1</v>
      </c>
      <c r="CG41" s="45">
        <f t="shared" si="16"/>
        <v>0</v>
      </c>
      <c r="CH41" s="71">
        <v>0</v>
      </c>
      <c r="CI41" s="72">
        <v>0</v>
      </c>
      <c r="CJ41" s="72">
        <v>1</v>
      </c>
      <c r="CK41" s="45">
        <f t="shared" si="17"/>
        <v>0</v>
      </c>
      <c r="CL41" s="94">
        <f t="shared" si="23"/>
        <v>94924</v>
      </c>
    </row>
    <row r="42" spans="1:90" ht="15.75" hidden="1" x14ac:dyDescent="0.25">
      <c r="A42" s="41" t="s">
        <v>115</v>
      </c>
      <c r="B42" s="71">
        <v>2</v>
      </c>
      <c r="C42" s="72">
        <v>8106</v>
      </c>
      <c r="D42" s="72">
        <v>12</v>
      </c>
      <c r="E42" s="45">
        <f t="shared" si="19"/>
        <v>194544</v>
      </c>
      <c r="F42" s="71">
        <v>1</v>
      </c>
      <c r="G42" s="72">
        <v>2620</v>
      </c>
      <c r="H42" s="72">
        <v>12</v>
      </c>
      <c r="I42" s="45">
        <f t="shared" si="20"/>
        <v>31440</v>
      </c>
      <c r="J42" s="71">
        <v>0</v>
      </c>
      <c r="K42" s="72">
        <v>0</v>
      </c>
      <c r="L42" s="72">
        <v>12</v>
      </c>
      <c r="M42" s="45">
        <f t="shared" si="21"/>
        <v>0</v>
      </c>
      <c r="N42" s="71">
        <v>0</v>
      </c>
      <c r="O42" s="72">
        <v>0</v>
      </c>
      <c r="P42" s="72">
        <v>12</v>
      </c>
      <c r="Q42" s="45">
        <f t="shared" si="22"/>
        <v>0</v>
      </c>
      <c r="R42" s="71">
        <v>0</v>
      </c>
      <c r="S42" s="72">
        <v>0</v>
      </c>
      <c r="T42" s="72">
        <v>12</v>
      </c>
      <c r="U42" s="45">
        <f t="shared" si="0"/>
        <v>0</v>
      </c>
      <c r="V42" s="71">
        <v>0</v>
      </c>
      <c r="W42" s="72">
        <v>0</v>
      </c>
      <c r="X42" s="72">
        <v>12</v>
      </c>
      <c r="Y42" s="45">
        <f t="shared" si="1"/>
        <v>0</v>
      </c>
      <c r="Z42" s="71">
        <v>0</v>
      </c>
      <c r="AA42" s="72">
        <v>0</v>
      </c>
      <c r="AB42" s="72">
        <v>12</v>
      </c>
      <c r="AC42" s="45">
        <f t="shared" si="2"/>
        <v>0</v>
      </c>
      <c r="AD42" s="71">
        <v>2</v>
      </c>
      <c r="AE42" s="72">
        <v>1200</v>
      </c>
      <c r="AF42" s="72">
        <v>12</v>
      </c>
      <c r="AG42" s="45">
        <f t="shared" si="3"/>
        <v>28800</v>
      </c>
      <c r="AH42" s="71">
        <v>2</v>
      </c>
      <c r="AI42" s="72">
        <v>12000</v>
      </c>
      <c r="AJ42" s="72">
        <v>1</v>
      </c>
      <c r="AK42" s="45">
        <f t="shared" si="4"/>
        <v>24000</v>
      </c>
      <c r="AL42" s="71">
        <v>0</v>
      </c>
      <c r="AM42" s="72">
        <v>0</v>
      </c>
      <c r="AN42" s="72">
        <v>1</v>
      </c>
      <c r="AO42" s="45">
        <f t="shared" si="5"/>
        <v>0</v>
      </c>
      <c r="AP42" s="71">
        <v>1</v>
      </c>
      <c r="AQ42" s="72">
        <v>15000</v>
      </c>
      <c r="AR42" s="72">
        <v>1</v>
      </c>
      <c r="AS42" s="45">
        <f t="shared" si="6"/>
        <v>15000</v>
      </c>
      <c r="AT42" s="71">
        <v>2</v>
      </c>
      <c r="AU42" s="72">
        <v>17000</v>
      </c>
      <c r="AV42" s="72">
        <v>1</v>
      </c>
      <c r="AW42" s="45">
        <f t="shared" si="7"/>
        <v>34000</v>
      </c>
      <c r="AX42" s="16"/>
      <c r="AY42" s="16"/>
      <c r="AZ42" s="16"/>
      <c r="BA42" s="45">
        <f t="shared" si="8"/>
        <v>0</v>
      </c>
      <c r="BB42" s="71">
        <v>1</v>
      </c>
      <c r="BC42" s="72">
        <v>2500</v>
      </c>
      <c r="BD42" s="72">
        <v>1</v>
      </c>
      <c r="BE42" s="45">
        <f t="shared" si="9"/>
        <v>2500</v>
      </c>
      <c r="BF42" s="16"/>
      <c r="BG42" s="16"/>
      <c r="BH42" s="16"/>
      <c r="BI42" s="45">
        <f t="shared" si="10"/>
        <v>0</v>
      </c>
      <c r="BJ42" s="16"/>
      <c r="BK42" s="16"/>
      <c r="BL42" s="16"/>
      <c r="BM42" s="45">
        <f t="shared" si="11"/>
        <v>0</v>
      </c>
      <c r="BN42" s="62"/>
      <c r="BO42" s="62"/>
      <c r="BP42" s="62"/>
      <c r="BQ42" s="45">
        <f t="shared" si="12"/>
        <v>0</v>
      </c>
      <c r="BR42" s="71">
        <v>2</v>
      </c>
      <c r="BS42" s="72">
        <v>26000</v>
      </c>
      <c r="BT42" s="72">
        <v>1</v>
      </c>
      <c r="BU42" s="45">
        <f t="shared" si="13"/>
        <v>52000</v>
      </c>
      <c r="BV42" s="71">
        <v>0</v>
      </c>
      <c r="BW42" s="72">
        <v>0</v>
      </c>
      <c r="BX42" s="72">
        <v>1</v>
      </c>
      <c r="BY42" s="45">
        <f t="shared" si="14"/>
        <v>0</v>
      </c>
      <c r="BZ42" s="16"/>
      <c r="CA42" s="16"/>
      <c r="CB42" s="16"/>
      <c r="CC42" s="45">
        <f t="shared" si="15"/>
        <v>0</v>
      </c>
      <c r="CD42" s="71">
        <v>0</v>
      </c>
      <c r="CE42" s="72">
        <v>0</v>
      </c>
      <c r="CF42" s="72">
        <v>1</v>
      </c>
      <c r="CG42" s="45">
        <f t="shared" si="16"/>
        <v>0</v>
      </c>
      <c r="CH42" s="71">
        <v>2</v>
      </c>
      <c r="CI42" s="72">
        <v>10000</v>
      </c>
      <c r="CJ42" s="72">
        <v>1</v>
      </c>
      <c r="CK42" s="45">
        <f t="shared" si="17"/>
        <v>20000</v>
      </c>
      <c r="CL42" s="94">
        <f t="shared" si="23"/>
        <v>402284</v>
      </c>
    </row>
    <row r="43" spans="1:90" ht="15.75" hidden="1" x14ac:dyDescent="0.25">
      <c r="A43" s="41" t="s">
        <v>116</v>
      </c>
      <c r="B43" s="71">
        <v>1</v>
      </c>
      <c r="C43" s="72">
        <v>4632</v>
      </c>
      <c r="D43" s="72">
        <v>12</v>
      </c>
      <c r="E43" s="45">
        <f t="shared" si="19"/>
        <v>55584</v>
      </c>
      <c r="F43" s="71">
        <v>1</v>
      </c>
      <c r="G43" s="72">
        <v>1500</v>
      </c>
      <c r="H43" s="72">
        <v>12</v>
      </c>
      <c r="I43" s="45">
        <f t="shared" si="20"/>
        <v>18000</v>
      </c>
      <c r="J43" s="71">
        <v>0</v>
      </c>
      <c r="K43" s="72">
        <v>0</v>
      </c>
      <c r="L43" s="72">
        <v>12</v>
      </c>
      <c r="M43" s="45">
        <f t="shared" si="21"/>
        <v>0</v>
      </c>
      <c r="N43" s="71">
        <v>0</v>
      </c>
      <c r="O43" s="72">
        <v>0</v>
      </c>
      <c r="P43" s="72">
        <v>12</v>
      </c>
      <c r="Q43" s="45">
        <f t="shared" si="22"/>
        <v>0</v>
      </c>
      <c r="R43" s="71">
        <v>0</v>
      </c>
      <c r="S43" s="72">
        <v>0</v>
      </c>
      <c r="T43" s="72">
        <v>12</v>
      </c>
      <c r="U43" s="45">
        <f t="shared" si="0"/>
        <v>0</v>
      </c>
      <c r="V43" s="71">
        <v>0</v>
      </c>
      <c r="W43" s="72">
        <v>0</v>
      </c>
      <c r="X43" s="72">
        <v>12</v>
      </c>
      <c r="Y43" s="45">
        <f t="shared" si="1"/>
        <v>0</v>
      </c>
      <c r="Z43" s="71">
        <v>0</v>
      </c>
      <c r="AA43" s="72">
        <v>0</v>
      </c>
      <c r="AB43" s="72">
        <v>12</v>
      </c>
      <c r="AC43" s="45">
        <f t="shared" si="2"/>
        <v>0</v>
      </c>
      <c r="AD43" s="71">
        <v>0</v>
      </c>
      <c r="AE43" s="72">
        <v>0</v>
      </c>
      <c r="AF43" s="72">
        <v>12</v>
      </c>
      <c r="AG43" s="45">
        <f t="shared" si="3"/>
        <v>0</v>
      </c>
      <c r="AH43" s="71">
        <v>0</v>
      </c>
      <c r="AI43" s="72">
        <v>0</v>
      </c>
      <c r="AJ43" s="72">
        <v>1</v>
      </c>
      <c r="AK43" s="45">
        <f t="shared" si="4"/>
        <v>0</v>
      </c>
      <c r="AL43" s="71">
        <v>0</v>
      </c>
      <c r="AM43" s="72">
        <v>0</v>
      </c>
      <c r="AN43" s="72">
        <v>1</v>
      </c>
      <c r="AO43" s="45">
        <f t="shared" si="5"/>
        <v>0</v>
      </c>
      <c r="AP43" s="71">
        <v>5</v>
      </c>
      <c r="AQ43" s="72">
        <v>600</v>
      </c>
      <c r="AR43" s="72">
        <v>1</v>
      </c>
      <c r="AS43" s="45">
        <f t="shared" si="6"/>
        <v>3000</v>
      </c>
      <c r="AT43" s="71">
        <v>1</v>
      </c>
      <c r="AU43" s="72">
        <v>25000</v>
      </c>
      <c r="AV43" s="72">
        <v>1</v>
      </c>
      <c r="AW43" s="45">
        <f t="shared" si="7"/>
        <v>25000</v>
      </c>
      <c r="AX43" s="16"/>
      <c r="AY43" s="16"/>
      <c r="AZ43" s="16"/>
      <c r="BA43" s="45">
        <f t="shared" si="8"/>
        <v>0</v>
      </c>
      <c r="BB43" s="71">
        <v>6</v>
      </c>
      <c r="BC43" s="72">
        <v>250</v>
      </c>
      <c r="BD43" s="72">
        <v>1</v>
      </c>
      <c r="BE43" s="45">
        <f t="shared" si="9"/>
        <v>1500</v>
      </c>
      <c r="BF43" s="16"/>
      <c r="BG43" s="16"/>
      <c r="BH43" s="16"/>
      <c r="BI43" s="45">
        <f t="shared" si="10"/>
        <v>0</v>
      </c>
      <c r="BJ43" s="16"/>
      <c r="BK43" s="16"/>
      <c r="BL43" s="16"/>
      <c r="BM43" s="45">
        <f t="shared" si="11"/>
        <v>0</v>
      </c>
      <c r="BN43" s="62"/>
      <c r="BO43" s="62"/>
      <c r="BP43" s="62"/>
      <c r="BQ43" s="45">
        <f t="shared" si="12"/>
        <v>0</v>
      </c>
      <c r="BR43" s="71">
        <v>1</v>
      </c>
      <c r="BS43" s="72">
        <v>5000</v>
      </c>
      <c r="BT43" s="72">
        <v>1</v>
      </c>
      <c r="BU43" s="45">
        <f t="shared" si="13"/>
        <v>5000</v>
      </c>
      <c r="BV43" s="71">
        <v>1</v>
      </c>
      <c r="BW43" s="72">
        <v>5000</v>
      </c>
      <c r="BX43" s="72">
        <v>1</v>
      </c>
      <c r="BY43" s="45">
        <f t="shared" si="14"/>
        <v>5000</v>
      </c>
      <c r="BZ43" s="16"/>
      <c r="CA43" s="16"/>
      <c r="CB43" s="16"/>
      <c r="CC43" s="45">
        <f t="shared" si="15"/>
        <v>0</v>
      </c>
      <c r="CD43" s="71">
        <v>0</v>
      </c>
      <c r="CE43" s="72">
        <v>0</v>
      </c>
      <c r="CF43" s="72">
        <v>1</v>
      </c>
      <c r="CG43" s="45">
        <f t="shared" si="16"/>
        <v>0</v>
      </c>
      <c r="CH43" s="71">
        <v>0</v>
      </c>
      <c r="CI43" s="72">
        <v>0</v>
      </c>
      <c r="CJ43" s="72">
        <v>1</v>
      </c>
      <c r="CK43" s="45">
        <f t="shared" si="17"/>
        <v>0</v>
      </c>
      <c r="CL43" s="94">
        <f t="shared" si="23"/>
        <v>113084</v>
      </c>
    </row>
    <row r="44" spans="1:90" ht="15.75" hidden="1" x14ac:dyDescent="0.25">
      <c r="A44" s="41" t="s">
        <v>117</v>
      </c>
      <c r="B44" s="71">
        <v>1</v>
      </c>
      <c r="C44" s="72">
        <v>20280</v>
      </c>
      <c r="D44" s="72">
        <v>12</v>
      </c>
      <c r="E44" s="45">
        <f t="shared" si="19"/>
        <v>243360</v>
      </c>
      <c r="F44" s="71">
        <v>1</v>
      </c>
      <c r="G44" s="72">
        <v>2500</v>
      </c>
      <c r="H44" s="72">
        <v>12</v>
      </c>
      <c r="I44" s="45">
        <f t="shared" si="20"/>
        <v>30000</v>
      </c>
      <c r="J44" s="71">
        <v>0</v>
      </c>
      <c r="K44" s="72">
        <v>0</v>
      </c>
      <c r="L44" s="72">
        <v>12</v>
      </c>
      <c r="M44" s="45">
        <f t="shared" si="21"/>
        <v>0</v>
      </c>
      <c r="N44" s="71">
        <v>0</v>
      </c>
      <c r="O44" s="72">
        <v>0</v>
      </c>
      <c r="P44" s="72">
        <v>12</v>
      </c>
      <c r="Q44" s="45">
        <f t="shared" si="22"/>
        <v>0</v>
      </c>
      <c r="R44" s="71">
        <v>0</v>
      </c>
      <c r="S44" s="72">
        <v>0</v>
      </c>
      <c r="T44" s="72">
        <v>12</v>
      </c>
      <c r="U44" s="45">
        <f t="shared" si="0"/>
        <v>0</v>
      </c>
      <c r="V44" s="71">
        <v>0</v>
      </c>
      <c r="W44" s="72">
        <v>0</v>
      </c>
      <c r="X44" s="72">
        <v>12</v>
      </c>
      <c r="Y44" s="45">
        <f t="shared" si="1"/>
        <v>0</v>
      </c>
      <c r="Z44" s="71">
        <v>0</v>
      </c>
      <c r="AA44" s="72">
        <v>0</v>
      </c>
      <c r="AB44" s="72">
        <v>12</v>
      </c>
      <c r="AC44" s="45">
        <f t="shared" si="2"/>
        <v>0</v>
      </c>
      <c r="AD44" s="71">
        <v>1</v>
      </c>
      <c r="AE44" s="72">
        <v>1666.6666666666667</v>
      </c>
      <c r="AF44" s="72">
        <v>12</v>
      </c>
      <c r="AG44" s="45">
        <f t="shared" si="3"/>
        <v>20000</v>
      </c>
      <c r="AH44" s="71">
        <v>1</v>
      </c>
      <c r="AI44" s="72">
        <v>15000</v>
      </c>
      <c r="AJ44" s="72">
        <v>1</v>
      </c>
      <c r="AK44" s="45">
        <f t="shared" si="4"/>
        <v>15000</v>
      </c>
      <c r="AL44" s="71">
        <v>1</v>
      </c>
      <c r="AM44" s="72">
        <v>3500</v>
      </c>
      <c r="AN44" s="72">
        <v>1</v>
      </c>
      <c r="AO44" s="45">
        <f t="shared" si="5"/>
        <v>3500</v>
      </c>
      <c r="AP44" s="71">
        <v>2</v>
      </c>
      <c r="AQ44" s="72">
        <v>1500</v>
      </c>
      <c r="AR44" s="72">
        <v>1</v>
      </c>
      <c r="AS44" s="45">
        <f t="shared" si="6"/>
        <v>3000</v>
      </c>
      <c r="AT44" s="71">
        <v>1</v>
      </c>
      <c r="AU44" s="72">
        <v>40000</v>
      </c>
      <c r="AV44" s="72">
        <v>1</v>
      </c>
      <c r="AW44" s="45">
        <f t="shared" si="7"/>
        <v>40000</v>
      </c>
      <c r="AX44" s="16"/>
      <c r="AY44" s="16"/>
      <c r="AZ44" s="16"/>
      <c r="BA44" s="45">
        <f t="shared" si="8"/>
        <v>0</v>
      </c>
      <c r="BB44" s="71">
        <v>2</v>
      </c>
      <c r="BC44" s="72">
        <v>2100</v>
      </c>
      <c r="BD44" s="72">
        <v>1</v>
      </c>
      <c r="BE44" s="45">
        <f t="shared" si="9"/>
        <v>4200</v>
      </c>
      <c r="BF44" s="16"/>
      <c r="BG44" s="16"/>
      <c r="BH44" s="16"/>
      <c r="BI44" s="45">
        <f t="shared" si="10"/>
        <v>0</v>
      </c>
      <c r="BJ44" s="16"/>
      <c r="BK44" s="16"/>
      <c r="BL44" s="16"/>
      <c r="BM44" s="45">
        <f t="shared" si="11"/>
        <v>0</v>
      </c>
      <c r="BN44" s="62"/>
      <c r="BO44" s="62"/>
      <c r="BP44" s="62"/>
      <c r="BQ44" s="45">
        <f t="shared" si="12"/>
        <v>0</v>
      </c>
      <c r="BR44" s="71">
        <v>1</v>
      </c>
      <c r="BS44" s="72">
        <v>50000</v>
      </c>
      <c r="BT44" s="72">
        <v>1</v>
      </c>
      <c r="BU44" s="45">
        <f t="shared" si="13"/>
        <v>50000</v>
      </c>
      <c r="BV44" s="71">
        <v>6</v>
      </c>
      <c r="BW44" s="72">
        <v>1000</v>
      </c>
      <c r="BX44" s="72">
        <v>1</v>
      </c>
      <c r="BY44" s="45">
        <f t="shared" si="14"/>
        <v>6000</v>
      </c>
      <c r="BZ44" s="16"/>
      <c r="CA44" s="16"/>
      <c r="CB44" s="16"/>
      <c r="CC44" s="45">
        <f t="shared" si="15"/>
        <v>0</v>
      </c>
      <c r="CD44" s="71">
        <v>0</v>
      </c>
      <c r="CE44" s="72">
        <v>0</v>
      </c>
      <c r="CF44" s="72">
        <v>1</v>
      </c>
      <c r="CG44" s="45">
        <f t="shared" si="16"/>
        <v>0</v>
      </c>
      <c r="CH44" s="71">
        <v>1</v>
      </c>
      <c r="CI44" s="72">
        <v>30000</v>
      </c>
      <c r="CJ44" s="72">
        <v>1</v>
      </c>
      <c r="CK44" s="45">
        <f t="shared" si="17"/>
        <v>30000</v>
      </c>
      <c r="CL44" s="94">
        <f t="shared" si="23"/>
        <v>445060</v>
      </c>
    </row>
    <row r="45" spans="1:90" ht="15.75" hidden="1" x14ac:dyDescent="0.25">
      <c r="A45" s="41" t="s">
        <v>118</v>
      </c>
      <c r="B45" s="71">
        <v>1</v>
      </c>
      <c r="C45" s="72">
        <v>6911.97</v>
      </c>
      <c r="D45" s="72">
        <v>12</v>
      </c>
      <c r="E45" s="45">
        <f t="shared" si="19"/>
        <v>82944</v>
      </c>
      <c r="F45" s="71">
        <v>0</v>
      </c>
      <c r="G45" s="72">
        <v>0</v>
      </c>
      <c r="H45" s="72">
        <v>12</v>
      </c>
      <c r="I45" s="45">
        <f t="shared" si="20"/>
        <v>0</v>
      </c>
      <c r="J45" s="71">
        <v>0</v>
      </c>
      <c r="K45" s="72">
        <v>0</v>
      </c>
      <c r="L45" s="72">
        <v>12</v>
      </c>
      <c r="M45" s="45">
        <f t="shared" si="21"/>
        <v>0</v>
      </c>
      <c r="N45" s="71">
        <v>0</v>
      </c>
      <c r="O45" s="72">
        <v>0</v>
      </c>
      <c r="P45" s="72">
        <v>12</v>
      </c>
      <c r="Q45" s="45">
        <f t="shared" si="22"/>
        <v>0</v>
      </c>
      <c r="R45" s="71">
        <v>0</v>
      </c>
      <c r="S45" s="72">
        <v>0</v>
      </c>
      <c r="T45" s="72">
        <v>12</v>
      </c>
      <c r="U45" s="45">
        <f t="shared" si="0"/>
        <v>0</v>
      </c>
      <c r="V45" s="71">
        <v>1</v>
      </c>
      <c r="W45" s="72">
        <v>8300</v>
      </c>
      <c r="X45" s="72">
        <v>12</v>
      </c>
      <c r="Y45" s="45">
        <f t="shared" si="1"/>
        <v>99600</v>
      </c>
      <c r="Z45" s="71">
        <v>0</v>
      </c>
      <c r="AA45" s="72">
        <v>0</v>
      </c>
      <c r="AB45" s="72">
        <v>12</v>
      </c>
      <c r="AC45" s="45">
        <f t="shared" si="2"/>
        <v>0</v>
      </c>
      <c r="AD45" s="71">
        <v>0</v>
      </c>
      <c r="AE45" s="72">
        <v>0</v>
      </c>
      <c r="AF45" s="72">
        <v>12</v>
      </c>
      <c r="AG45" s="45">
        <f t="shared" si="3"/>
        <v>0</v>
      </c>
      <c r="AH45" s="71">
        <v>6</v>
      </c>
      <c r="AI45" s="72">
        <v>8000</v>
      </c>
      <c r="AJ45" s="72">
        <v>1</v>
      </c>
      <c r="AK45" s="45">
        <f t="shared" si="4"/>
        <v>48000</v>
      </c>
      <c r="AL45" s="71">
        <v>0</v>
      </c>
      <c r="AM45" s="72">
        <v>0</v>
      </c>
      <c r="AN45" s="72">
        <v>1</v>
      </c>
      <c r="AO45" s="45">
        <f t="shared" si="5"/>
        <v>0</v>
      </c>
      <c r="AP45" s="71">
        <v>1</v>
      </c>
      <c r="AQ45" s="72">
        <v>7800</v>
      </c>
      <c r="AR45" s="72">
        <v>1</v>
      </c>
      <c r="AS45" s="45">
        <f t="shared" si="6"/>
        <v>7800</v>
      </c>
      <c r="AT45" s="71">
        <v>1</v>
      </c>
      <c r="AU45" s="72">
        <v>15000</v>
      </c>
      <c r="AV45" s="72">
        <v>1</v>
      </c>
      <c r="AW45" s="45">
        <f t="shared" si="7"/>
        <v>15000</v>
      </c>
      <c r="AX45" s="16"/>
      <c r="AY45" s="16"/>
      <c r="AZ45" s="16"/>
      <c r="BA45" s="45">
        <f t="shared" si="8"/>
        <v>0</v>
      </c>
      <c r="BB45" s="71">
        <v>0</v>
      </c>
      <c r="BC45" s="72">
        <v>0</v>
      </c>
      <c r="BD45" s="72">
        <v>1</v>
      </c>
      <c r="BE45" s="45">
        <f t="shared" si="9"/>
        <v>0</v>
      </c>
      <c r="BF45" s="16"/>
      <c r="BG45" s="16"/>
      <c r="BH45" s="16"/>
      <c r="BI45" s="45">
        <f t="shared" si="10"/>
        <v>0</v>
      </c>
      <c r="BJ45" s="16"/>
      <c r="BK45" s="16"/>
      <c r="BL45" s="16"/>
      <c r="BM45" s="45">
        <f t="shared" si="11"/>
        <v>0</v>
      </c>
      <c r="BN45" s="62"/>
      <c r="BO45" s="62"/>
      <c r="BP45" s="62"/>
      <c r="BQ45" s="45">
        <f t="shared" si="12"/>
        <v>0</v>
      </c>
      <c r="BR45" s="71">
        <v>1</v>
      </c>
      <c r="BS45" s="72">
        <v>26000</v>
      </c>
      <c r="BT45" s="72">
        <v>1</v>
      </c>
      <c r="BU45" s="45">
        <f t="shared" si="13"/>
        <v>26000</v>
      </c>
      <c r="BV45" s="71">
        <v>0</v>
      </c>
      <c r="BW45" s="72">
        <v>0</v>
      </c>
      <c r="BX45" s="72">
        <v>1</v>
      </c>
      <c r="BY45" s="45">
        <f t="shared" si="14"/>
        <v>0</v>
      </c>
      <c r="BZ45" s="16"/>
      <c r="CA45" s="16"/>
      <c r="CB45" s="16"/>
      <c r="CC45" s="45">
        <f t="shared" si="15"/>
        <v>0</v>
      </c>
      <c r="CD45" s="71">
        <v>1</v>
      </c>
      <c r="CE45" s="72">
        <v>40000</v>
      </c>
      <c r="CF45" s="72">
        <v>1</v>
      </c>
      <c r="CG45" s="45">
        <f t="shared" si="16"/>
        <v>40000</v>
      </c>
      <c r="CH45" s="71">
        <v>0</v>
      </c>
      <c r="CI45" s="72">
        <v>0</v>
      </c>
      <c r="CJ45" s="72">
        <v>1</v>
      </c>
      <c r="CK45" s="45">
        <f t="shared" si="17"/>
        <v>0</v>
      </c>
      <c r="CL45" s="94">
        <f t="shared" si="23"/>
        <v>319344</v>
      </c>
    </row>
    <row r="46" spans="1:90" ht="15.75" hidden="1" x14ac:dyDescent="0.25">
      <c r="A46" s="41" t="s">
        <v>0</v>
      </c>
      <c r="B46" s="71">
        <v>1</v>
      </c>
      <c r="C46" s="72">
        <v>11000</v>
      </c>
      <c r="D46" s="72">
        <v>12</v>
      </c>
      <c r="E46" s="45">
        <f t="shared" si="19"/>
        <v>132000</v>
      </c>
      <c r="F46" s="71">
        <v>1</v>
      </c>
      <c r="G46" s="72">
        <v>3500</v>
      </c>
      <c r="H46" s="72">
        <v>12</v>
      </c>
      <c r="I46" s="45">
        <f t="shared" si="20"/>
        <v>42000</v>
      </c>
      <c r="J46" s="71">
        <v>0</v>
      </c>
      <c r="K46" s="72">
        <v>0</v>
      </c>
      <c r="L46" s="72">
        <v>12</v>
      </c>
      <c r="M46" s="45">
        <f t="shared" si="21"/>
        <v>0</v>
      </c>
      <c r="N46" s="71">
        <v>0</v>
      </c>
      <c r="O46" s="72">
        <v>0</v>
      </c>
      <c r="P46" s="72">
        <v>12</v>
      </c>
      <c r="Q46" s="45">
        <f t="shared" si="22"/>
        <v>0</v>
      </c>
      <c r="R46" s="71">
        <v>0</v>
      </c>
      <c r="S46" s="72">
        <v>0</v>
      </c>
      <c r="T46" s="72">
        <v>12</v>
      </c>
      <c r="U46" s="45">
        <f t="shared" si="0"/>
        <v>0</v>
      </c>
      <c r="V46" s="71">
        <v>0</v>
      </c>
      <c r="W46" s="72">
        <v>0</v>
      </c>
      <c r="X46" s="72">
        <v>12</v>
      </c>
      <c r="Y46" s="45">
        <f t="shared" si="1"/>
        <v>0</v>
      </c>
      <c r="Z46" s="71">
        <v>0</v>
      </c>
      <c r="AA46" s="72">
        <v>0</v>
      </c>
      <c r="AB46" s="72">
        <v>12</v>
      </c>
      <c r="AC46" s="45">
        <f t="shared" si="2"/>
        <v>0</v>
      </c>
      <c r="AD46" s="71">
        <v>0</v>
      </c>
      <c r="AE46" s="72">
        <v>0</v>
      </c>
      <c r="AF46" s="72">
        <v>12</v>
      </c>
      <c r="AG46" s="45">
        <f t="shared" si="3"/>
        <v>0</v>
      </c>
      <c r="AH46" s="71">
        <v>0</v>
      </c>
      <c r="AI46" s="72">
        <v>0</v>
      </c>
      <c r="AJ46" s="72">
        <v>1</v>
      </c>
      <c r="AK46" s="45">
        <f t="shared" si="4"/>
        <v>0</v>
      </c>
      <c r="AL46" s="71">
        <v>0</v>
      </c>
      <c r="AM46" s="72">
        <v>0</v>
      </c>
      <c r="AN46" s="72">
        <v>1</v>
      </c>
      <c r="AO46" s="45">
        <f t="shared" si="5"/>
        <v>0</v>
      </c>
      <c r="AP46" s="71">
        <v>5</v>
      </c>
      <c r="AQ46" s="72">
        <v>2000</v>
      </c>
      <c r="AR46" s="72">
        <v>1</v>
      </c>
      <c r="AS46" s="45">
        <f t="shared" si="6"/>
        <v>10000</v>
      </c>
      <c r="AT46" s="71">
        <v>1</v>
      </c>
      <c r="AU46" s="72">
        <v>15000</v>
      </c>
      <c r="AV46" s="72">
        <v>1</v>
      </c>
      <c r="AW46" s="45">
        <f t="shared" si="7"/>
        <v>15000</v>
      </c>
      <c r="AX46" s="16"/>
      <c r="AY46" s="16"/>
      <c r="AZ46" s="16"/>
      <c r="BA46" s="45">
        <f t="shared" si="8"/>
        <v>0</v>
      </c>
      <c r="BB46" s="71">
        <v>0</v>
      </c>
      <c r="BC46" s="72">
        <v>0</v>
      </c>
      <c r="BD46" s="72">
        <v>1</v>
      </c>
      <c r="BE46" s="45">
        <f t="shared" si="9"/>
        <v>0</v>
      </c>
      <c r="BF46" s="16"/>
      <c r="BG46" s="16"/>
      <c r="BH46" s="16"/>
      <c r="BI46" s="45">
        <f t="shared" si="10"/>
        <v>0</v>
      </c>
      <c r="BJ46" s="16"/>
      <c r="BK46" s="16"/>
      <c r="BL46" s="16"/>
      <c r="BM46" s="45">
        <f t="shared" si="11"/>
        <v>0</v>
      </c>
      <c r="BN46" s="62"/>
      <c r="BO46" s="62"/>
      <c r="BP46" s="62"/>
      <c r="BQ46" s="45">
        <f t="shared" si="12"/>
        <v>0</v>
      </c>
      <c r="BR46" s="71">
        <v>0</v>
      </c>
      <c r="BS46" s="72">
        <v>0</v>
      </c>
      <c r="BT46" s="72">
        <v>1</v>
      </c>
      <c r="BU46" s="45">
        <f t="shared" si="13"/>
        <v>0</v>
      </c>
      <c r="BV46" s="71">
        <v>0</v>
      </c>
      <c r="BW46" s="72">
        <v>0</v>
      </c>
      <c r="BX46" s="72">
        <v>1</v>
      </c>
      <c r="BY46" s="45">
        <f t="shared" si="14"/>
        <v>0</v>
      </c>
      <c r="BZ46" s="16"/>
      <c r="CA46" s="16"/>
      <c r="CB46" s="16"/>
      <c r="CC46" s="45">
        <f t="shared" si="15"/>
        <v>0</v>
      </c>
      <c r="CD46" s="71">
        <v>0</v>
      </c>
      <c r="CE46" s="72">
        <v>0</v>
      </c>
      <c r="CF46" s="72">
        <v>1</v>
      </c>
      <c r="CG46" s="45">
        <f t="shared" si="16"/>
        <v>0</v>
      </c>
      <c r="CH46" s="71">
        <v>0</v>
      </c>
      <c r="CI46" s="72">
        <v>0</v>
      </c>
      <c r="CJ46" s="72">
        <v>1</v>
      </c>
      <c r="CK46" s="45">
        <f t="shared" si="17"/>
        <v>0</v>
      </c>
      <c r="CL46" s="94">
        <f t="shared" si="23"/>
        <v>199000</v>
      </c>
    </row>
    <row r="47" spans="1:90" ht="15.75" hidden="1" x14ac:dyDescent="0.25">
      <c r="A47" s="41" t="s">
        <v>119</v>
      </c>
      <c r="B47" s="71">
        <v>1</v>
      </c>
      <c r="C47" s="72">
        <v>4239</v>
      </c>
      <c r="D47" s="72">
        <v>12</v>
      </c>
      <c r="E47" s="45">
        <f t="shared" si="19"/>
        <v>50868</v>
      </c>
      <c r="F47" s="71">
        <v>0</v>
      </c>
      <c r="G47" s="72">
        <v>0</v>
      </c>
      <c r="H47" s="72">
        <v>12</v>
      </c>
      <c r="I47" s="45">
        <f t="shared" si="20"/>
        <v>0</v>
      </c>
      <c r="J47" s="71">
        <v>0</v>
      </c>
      <c r="K47" s="72">
        <v>0</v>
      </c>
      <c r="L47" s="72">
        <v>12</v>
      </c>
      <c r="M47" s="45">
        <f t="shared" si="21"/>
        <v>0</v>
      </c>
      <c r="N47" s="71">
        <v>0</v>
      </c>
      <c r="O47" s="72">
        <v>0</v>
      </c>
      <c r="P47" s="72">
        <v>12</v>
      </c>
      <c r="Q47" s="45">
        <f t="shared" si="22"/>
        <v>0</v>
      </c>
      <c r="R47" s="71">
        <v>0</v>
      </c>
      <c r="S47" s="72">
        <v>0</v>
      </c>
      <c r="T47" s="72">
        <v>12</v>
      </c>
      <c r="U47" s="45">
        <f t="shared" si="0"/>
        <v>0</v>
      </c>
      <c r="V47" s="71">
        <v>0</v>
      </c>
      <c r="W47" s="72">
        <v>0</v>
      </c>
      <c r="X47" s="72">
        <v>12</v>
      </c>
      <c r="Y47" s="45">
        <f t="shared" si="1"/>
        <v>0</v>
      </c>
      <c r="Z47" s="71">
        <v>0</v>
      </c>
      <c r="AA47" s="72">
        <v>0</v>
      </c>
      <c r="AB47" s="72">
        <v>12</v>
      </c>
      <c r="AC47" s="45">
        <f t="shared" si="2"/>
        <v>0</v>
      </c>
      <c r="AD47" s="71">
        <v>0</v>
      </c>
      <c r="AE47" s="72">
        <v>0</v>
      </c>
      <c r="AF47" s="72">
        <v>12</v>
      </c>
      <c r="AG47" s="45">
        <f t="shared" si="3"/>
        <v>0</v>
      </c>
      <c r="AH47" s="71">
        <v>5</v>
      </c>
      <c r="AI47" s="72">
        <v>4650</v>
      </c>
      <c r="AJ47" s="72">
        <v>1</v>
      </c>
      <c r="AK47" s="45">
        <f t="shared" si="4"/>
        <v>23250</v>
      </c>
      <c r="AL47" s="71">
        <v>0</v>
      </c>
      <c r="AM47" s="72">
        <v>0</v>
      </c>
      <c r="AN47" s="72">
        <v>1</v>
      </c>
      <c r="AO47" s="45">
        <f t="shared" si="5"/>
        <v>0</v>
      </c>
      <c r="AP47" s="71">
        <v>1</v>
      </c>
      <c r="AQ47" s="72">
        <v>18580</v>
      </c>
      <c r="AR47" s="72">
        <v>1</v>
      </c>
      <c r="AS47" s="45">
        <f t="shared" si="6"/>
        <v>18580</v>
      </c>
      <c r="AT47" s="71">
        <v>1</v>
      </c>
      <c r="AU47" s="72">
        <v>12000</v>
      </c>
      <c r="AV47" s="72">
        <v>1</v>
      </c>
      <c r="AW47" s="45">
        <f t="shared" si="7"/>
        <v>12000</v>
      </c>
      <c r="AX47" s="16"/>
      <c r="AY47" s="16"/>
      <c r="AZ47" s="16"/>
      <c r="BA47" s="45">
        <f t="shared" si="8"/>
        <v>0</v>
      </c>
      <c r="BB47" s="71">
        <v>1</v>
      </c>
      <c r="BC47" s="72">
        <v>9700</v>
      </c>
      <c r="BD47" s="72">
        <v>1</v>
      </c>
      <c r="BE47" s="45">
        <f t="shared" si="9"/>
        <v>9700</v>
      </c>
      <c r="BF47" s="16"/>
      <c r="BG47" s="16"/>
      <c r="BH47" s="16"/>
      <c r="BI47" s="45">
        <f t="shared" si="10"/>
        <v>0</v>
      </c>
      <c r="BJ47" s="16"/>
      <c r="BK47" s="16"/>
      <c r="BL47" s="16"/>
      <c r="BM47" s="45">
        <f t="shared" si="11"/>
        <v>0</v>
      </c>
      <c r="BN47" s="62"/>
      <c r="BO47" s="62"/>
      <c r="BP47" s="62"/>
      <c r="BQ47" s="45">
        <f t="shared" si="12"/>
        <v>0</v>
      </c>
      <c r="BR47" s="71">
        <v>0</v>
      </c>
      <c r="BS47" s="72">
        <v>0</v>
      </c>
      <c r="BT47" s="72">
        <v>1</v>
      </c>
      <c r="BU47" s="45">
        <f t="shared" si="13"/>
        <v>0</v>
      </c>
      <c r="BV47" s="71">
        <v>0</v>
      </c>
      <c r="BW47" s="72">
        <v>0</v>
      </c>
      <c r="BX47" s="72">
        <v>1</v>
      </c>
      <c r="BY47" s="45">
        <f t="shared" si="14"/>
        <v>0</v>
      </c>
      <c r="BZ47" s="16"/>
      <c r="CA47" s="16"/>
      <c r="CB47" s="16"/>
      <c r="CC47" s="45">
        <f t="shared" si="15"/>
        <v>0</v>
      </c>
      <c r="CD47" s="71">
        <v>0</v>
      </c>
      <c r="CE47" s="72">
        <v>0</v>
      </c>
      <c r="CF47" s="72">
        <v>1</v>
      </c>
      <c r="CG47" s="45">
        <f t="shared" si="16"/>
        <v>0</v>
      </c>
      <c r="CH47" s="71">
        <v>0</v>
      </c>
      <c r="CI47" s="72">
        <v>0</v>
      </c>
      <c r="CJ47" s="72">
        <v>1</v>
      </c>
      <c r="CK47" s="45">
        <f t="shared" si="17"/>
        <v>0</v>
      </c>
      <c r="CL47" s="94">
        <f t="shared" si="23"/>
        <v>114398</v>
      </c>
    </row>
    <row r="48" spans="1:90" ht="15.75" hidden="1" x14ac:dyDescent="0.25">
      <c r="A48" s="41" t="s">
        <v>100</v>
      </c>
      <c r="B48" s="71">
        <v>1</v>
      </c>
      <c r="C48" s="72">
        <v>1544</v>
      </c>
      <c r="D48" s="72">
        <v>12</v>
      </c>
      <c r="E48" s="45">
        <f t="shared" si="19"/>
        <v>18528</v>
      </c>
      <c r="F48" s="71">
        <v>1</v>
      </c>
      <c r="G48" s="72">
        <v>4500</v>
      </c>
      <c r="H48" s="72">
        <v>12</v>
      </c>
      <c r="I48" s="45">
        <f t="shared" si="20"/>
        <v>54000</v>
      </c>
      <c r="J48" s="71">
        <v>0</v>
      </c>
      <c r="K48" s="72">
        <v>0</v>
      </c>
      <c r="L48" s="72">
        <v>12</v>
      </c>
      <c r="M48" s="45">
        <f t="shared" si="21"/>
        <v>0</v>
      </c>
      <c r="N48" s="71">
        <v>0</v>
      </c>
      <c r="O48" s="72">
        <v>0</v>
      </c>
      <c r="P48" s="72">
        <v>12</v>
      </c>
      <c r="Q48" s="45">
        <f t="shared" si="22"/>
        <v>0</v>
      </c>
      <c r="R48" s="71">
        <v>0</v>
      </c>
      <c r="S48" s="72">
        <v>0</v>
      </c>
      <c r="T48" s="72">
        <v>12</v>
      </c>
      <c r="U48" s="45">
        <f t="shared" si="0"/>
        <v>0</v>
      </c>
      <c r="V48" s="71">
        <v>0</v>
      </c>
      <c r="W48" s="72">
        <v>0</v>
      </c>
      <c r="X48" s="72">
        <v>12</v>
      </c>
      <c r="Y48" s="45">
        <f t="shared" si="1"/>
        <v>0</v>
      </c>
      <c r="Z48" s="71">
        <v>0</v>
      </c>
      <c r="AA48" s="72">
        <v>0</v>
      </c>
      <c r="AB48" s="72">
        <v>12</v>
      </c>
      <c r="AC48" s="45">
        <f t="shared" si="2"/>
        <v>0</v>
      </c>
      <c r="AD48" s="71">
        <v>0</v>
      </c>
      <c r="AE48" s="72">
        <v>0</v>
      </c>
      <c r="AF48" s="72">
        <v>12</v>
      </c>
      <c r="AG48" s="45">
        <f t="shared" si="3"/>
        <v>0</v>
      </c>
      <c r="AH48" s="71">
        <v>1</v>
      </c>
      <c r="AI48" s="72">
        <v>5000</v>
      </c>
      <c r="AJ48" s="72">
        <v>1</v>
      </c>
      <c r="AK48" s="45">
        <f t="shared" si="4"/>
        <v>5000</v>
      </c>
      <c r="AL48" s="71">
        <v>0</v>
      </c>
      <c r="AM48" s="72">
        <v>0</v>
      </c>
      <c r="AN48" s="72">
        <v>1</v>
      </c>
      <c r="AO48" s="45">
        <f t="shared" si="5"/>
        <v>0</v>
      </c>
      <c r="AP48" s="71">
        <v>1</v>
      </c>
      <c r="AQ48" s="72">
        <v>3000</v>
      </c>
      <c r="AR48" s="72">
        <v>1</v>
      </c>
      <c r="AS48" s="45">
        <f t="shared" si="6"/>
        <v>3000</v>
      </c>
      <c r="AT48" s="71">
        <v>0</v>
      </c>
      <c r="AU48" s="72">
        <v>0</v>
      </c>
      <c r="AV48" s="72">
        <v>1</v>
      </c>
      <c r="AW48" s="45">
        <f t="shared" si="7"/>
        <v>0</v>
      </c>
      <c r="AX48" s="16"/>
      <c r="AY48" s="16"/>
      <c r="AZ48" s="16"/>
      <c r="BA48" s="45">
        <f t="shared" si="8"/>
        <v>0</v>
      </c>
      <c r="BB48" s="71">
        <v>1</v>
      </c>
      <c r="BC48" s="72">
        <v>4000</v>
      </c>
      <c r="BD48" s="72">
        <v>1</v>
      </c>
      <c r="BE48" s="45">
        <f t="shared" si="9"/>
        <v>4000</v>
      </c>
      <c r="BF48" s="16"/>
      <c r="BG48" s="16"/>
      <c r="BH48" s="16"/>
      <c r="BI48" s="45">
        <f t="shared" si="10"/>
        <v>0</v>
      </c>
      <c r="BJ48" s="16"/>
      <c r="BK48" s="16"/>
      <c r="BL48" s="16"/>
      <c r="BM48" s="45">
        <f t="shared" si="11"/>
        <v>0</v>
      </c>
      <c r="BN48" s="62"/>
      <c r="BO48" s="62"/>
      <c r="BP48" s="62"/>
      <c r="BQ48" s="45">
        <f t="shared" si="12"/>
        <v>0</v>
      </c>
      <c r="BR48" s="71">
        <v>0</v>
      </c>
      <c r="BS48" s="72">
        <v>0</v>
      </c>
      <c r="BT48" s="72">
        <v>1</v>
      </c>
      <c r="BU48" s="45">
        <f t="shared" si="13"/>
        <v>0</v>
      </c>
      <c r="BV48" s="71">
        <v>0</v>
      </c>
      <c r="BW48" s="72">
        <v>0</v>
      </c>
      <c r="BX48" s="72">
        <v>1</v>
      </c>
      <c r="BY48" s="45">
        <f t="shared" si="14"/>
        <v>0</v>
      </c>
      <c r="BZ48" s="16"/>
      <c r="CA48" s="16"/>
      <c r="CB48" s="16"/>
      <c r="CC48" s="45">
        <f t="shared" si="15"/>
        <v>0</v>
      </c>
      <c r="CD48" s="71">
        <v>0</v>
      </c>
      <c r="CE48" s="72">
        <v>0</v>
      </c>
      <c r="CF48" s="72">
        <v>1</v>
      </c>
      <c r="CG48" s="45">
        <f t="shared" si="16"/>
        <v>0</v>
      </c>
      <c r="CH48" s="71">
        <v>0</v>
      </c>
      <c r="CI48" s="72">
        <v>0</v>
      </c>
      <c r="CJ48" s="72">
        <v>1</v>
      </c>
      <c r="CK48" s="45">
        <f t="shared" si="17"/>
        <v>0</v>
      </c>
      <c r="CL48" s="94">
        <f t="shared" si="23"/>
        <v>84528</v>
      </c>
    </row>
    <row r="49" spans="1:90" ht="15.75" hidden="1" x14ac:dyDescent="0.25">
      <c r="A49" s="41" t="s">
        <v>101</v>
      </c>
      <c r="B49" s="71">
        <v>1</v>
      </c>
      <c r="C49" s="72">
        <v>10920</v>
      </c>
      <c r="D49" s="72">
        <v>12</v>
      </c>
      <c r="E49" s="45">
        <f t="shared" si="19"/>
        <v>131040</v>
      </c>
      <c r="F49" s="71">
        <v>1</v>
      </c>
      <c r="G49" s="72">
        <v>2576</v>
      </c>
      <c r="H49" s="72">
        <v>12</v>
      </c>
      <c r="I49" s="45">
        <f t="shared" si="20"/>
        <v>30912</v>
      </c>
      <c r="J49" s="71">
        <v>0</v>
      </c>
      <c r="K49" s="72">
        <v>1000</v>
      </c>
      <c r="L49" s="72">
        <v>12</v>
      </c>
      <c r="M49" s="45">
        <f t="shared" si="21"/>
        <v>0</v>
      </c>
      <c r="N49" s="71">
        <v>0</v>
      </c>
      <c r="O49" s="72">
        <v>5000</v>
      </c>
      <c r="P49" s="72">
        <v>12</v>
      </c>
      <c r="Q49" s="45">
        <f t="shared" si="22"/>
        <v>0</v>
      </c>
      <c r="R49" s="71">
        <v>0</v>
      </c>
      <c r="S49" s="72">
        <v>5000</v>
      </c>
      <c r="T49" s="72">
        <v>12</v>
      </c>
      <c r="U49" s="45">
        <f t="shared" si="0"/>
        <v>0</v>
      </c>
      <c r="V49" s="71">
        <v>0</v>
      </c>
      <c r="W49" s="72">
        <v>5000</v>
      </c>
      <c r="X49" s="72">
        <v>12</v>
      </c>
      <c r="Y49" s="45">
        <f t="shared" si="1"/>
        <v>0</v>
      </c>
      <c r="Z49" s="71">
        <v>0</v>
      </c>
      <c r="AA49" s="72">
        <v>0</v>
      </c>
      <c r="AB49" s="72">
        <v>12</v>
      </c>
      <c r="AC49" s="45">
        <f t="shared" si="2"/>
        <v>0</v>
      </c>
      <c r="AD49" s="71">
        <v>0</v>
      </c>
      <c r="AE49" s="72">
        <v>5000</v>
      </c>
      <c r="AF49" s="72">
        <v>12</v>
      </c>
      <c r="AG49" s="45">
        <f t="shared" si="3"/>
        <v>0</v>
      </c>
      <c r="AH49" s="71">
        <v>1</v>
      </c>
      <c r="AI49" s="72">
        <v>16993.919999999998</v>
      </c>
      <c r="AJ49" s="72">
        <v>1</v>
      </c>
      <c r="AK49" s="45">
        <f t="shared" si="4"/>
        <v>16994</v>
      </c>
      <c r="AL49" s="71">
        <v>1</v>
      </c>
      <c r="AM49" s="72">
        <v>2360.65</v>
      </c>
      <c r="AN49" s="72">
        <v>1</v>
      </c>
      <c r="AO49" s="45">
        <f t="shared" si="5"/>
        <v>2361</v>
      </c>
      <c r="AP49" s="71">
        <v>1</v>
      </c>
      <c r="AQ49" s="72">
        <v>24373.9</v>
      </c>
      <c r="AR49" s="72">
        <v>1</v>
      </c>
      <c r="AS49" s="45">
        <f t="shared" si="6"/>
        <v>24374</v>
      </c>
      <c r="AT49" s="71">
        <v>1</v>
      </c>
      <c r="AU49" s="72">
        <v>12000</v>
      </c>
      <c r="AV49" s="72">
        <v>1</v>
      </c>
      <c r="AW49" s="45">
        <f t="shared" si="7"/>
        <v>12000</v>
      </c>
      <c r="AX49" s="16"/>
      <c r="AY49" s="16"/>
      <c r="AZ49" s="16"/>
      <c r="BA49" s="45">
        <f t="shared" si="8"/>
        <v>0</v>
      </c>
      <c r="BB49" s="71">
        <v>2</v>
      </c>
      <c r="BC49" s="72">
        <v>5000</v>
      </c>
      <c r="BD49" s="72">
        <v>1</v>
      </c>
      <c r="BE49" s="45">
        <f t="shared" si="9"/>
        <v>10000</v>
      </c>
      <c r="BF49" s="16"/>
      <c r="BG49" s="16"/>
      <c r="BH49" s="16"/>
      <c r="BI49" s="45">
        <f t="shared" si="10"/>
        <v>0</v>
      </c>
      <c r="BJ49" s="16"/>
      <c r="BK49" s="16"/>
      <c r="BL49" s="16"/>
      <c r="BM49" s="45">
        <f t="shared" si="11"/>
        <v>0</v>
      </c>
      <c r="BN49" s="62"/>
      <c r="BO49" s="62"/>
      <c r="BP49" s="62"/>
      <c r="BQ49" s="45">
        <f t="shared" si="12"/>
        <v>0</v>
      </c>
      <c r="BR49" s="71">
        <v>1</v>
      </c>
      <c r="BS49" s="72">
        <v>36000</v>
      </c>
      <c r="BT49" s="72">
        <v>1</v>
      </c>
      <c r="BU49" s="45">
        <f t="shared" si="13"/>
        <v>36000</v>
      </c>
      <c r="BV49" s="71">
        <v>1</v>
      </c>
      <c r="BW49" s="72">
        <v>20000</v>
      </c>
      <c r="BX49" s="72">
        <v>1</v>
      </c>
      <c r="BY49" s="45">
        <f>ROUND((BX49*BW49*BV49),0)+50</f>
        <v>20050</v>
      </c>
      <c r="BZ49" s="16"/>
      <c r="CA49" s="16"/>
      <c r="CB49" s="16"/>
      <c r="CC49" s="45">
        <f t="shared" si="15"/>
        <v>0</v>
      </c>
      <c r="CD49" s="71">
        <v>1</v>
      </c>
      <c r="CE49" s="72">
        <v>0</v>
      </c>
      <c r="CF49" s="72">
        <v>1</v>
      </c>
      <c r="CG49" s="45">
        <f t="shared" si="16"/>
        <v>0</v>
      </c>
      <c r="CH49" s="71">
        <v>0</v>
      </c>
      <c r="CI49" s="72">
        <v>5000</v>
      </c>
      <c r="CJ49" s="72">
        <v>1</v>
      </c>
      <c r="CK49" s="45">
        <f t="shared" si="17"/>
        <v>0</v>
      </c>
      <c r="CL49" s="94">
        <f t="shared" si="23"/>
        <v>283731</v>
      </c>
    </row>
    <row r="50" spans="1:90" ht="15.75" x14ac:dyDescent="0.25">
      <c r="A50" s="41" t="s">
        <v>102</v>
      </c>
      <c r="B50" s="71">
        <v>1</v>
      </c>
      <c r="C50" s="72">
        <v>4632</v>
      </c>
      <c r="D50" s="72">
        <v>12</v>
      </c>
      <c r="E50" s="45">
        <f t="shared" si="19"/>
        <v>55584</v>
      </c>
      <c r="F50" s="71">
        <v>1</v>
      </c>
      <c r="G50" s="72">
        <v>9980</v>
      </c>
      <c r="H50" s="72">
        <v>12</v>
      </c>
      <c r="I50" s="45">
        <f t="shared" si="20"/>
        <v>119760</v>
      </c>
      <c r="J50" s="71">
        <v>0</v>
      </c>
      <c r="K50" s="72">
        <v>0</v>
      </c>
      <c r="L50" s="72">
        <v>12</v>
      </c>
      <c r="M50" s="45">
        <f t="shared" si="21"/>
        <v>0</v>
      </c>
      <c r="N50" s="71">
        <v>0</v>
      </c>
      <c r="O50" s="72">
        <v>0</v>
      </c>
      <c r="P50" s="72">
        <v>12</v>
      </c>
      <c r="Q50" s="45">
        <f t="shared" si="22"/>
        <v>0</v>
      </c>
      <c r="R50" s="71">
        <v>0</v>
      </c>
      <c r="S50" s="72">
        <v>0</v>
      </c>
      <c r="T50" s="72">
        <v>12</v>
      </c>
      <c r="U50" s="45">
        <f t="shared" si="0"/>
        <v>0</v>
      </c>
      <c r="V50" s="71">
        <v>0</v>
      </c>
      <c r="W50" s="72">
        <v>0</v>
      </c>
      <c r="X50" s="72">
        <v>12</v>
      </c>
      <c r="Y50" s="45">
        <f t="shared" si="1"/>
        <v>0</v>
      </c>
      <c r="Z50" s="71">
        <v>0</v>
      </c>
      <c r="AA50" s="72">
        <v>0</v>
      </c>
      <c r="AB50" s="72">
        <v>12</v>
      </c>
      <c r="AC50" s="45">
        <f t="shared" si="2"/>
        <v>0</v>
      </c>
      <c r="AD50" s="71">
        <v>0</v>
      </c>
      <c r="AE50" s="72">
        <v>0</v>
      </c>
      <c r="AF50" s="72">
        <v>12</v>
      </c>
      <c r="AG50" s="45">
        <f t="shared" si="3"/>
        <v>0</v>
      </c>
      <c r="AH50" s="71">
        <v>1</v>
      </c>
      <c r="AI50" s="72">
        <v>12000</v>
      </c>
      <c r="AJ50" s="72">
        <v>1</v>
      </c>
      <c r="AK50" s="45">
        <f t="shared" si="4"/>
        <v>12000</v>
      </c>
      <c r="AL50" s="71">
        <v>0</v>
      </c>
      <c r="AM50" s="72">
        <v>0</v>
      </c>
      <c r="AN50" s="72">
        <v>1</v>
      </c>
      <c r="AO50" s="45">
        <f t="shared" si="5"/>
        <v>0</v>
      </c>
      <c r="AP50" s="71">
        <v>14</v>
      </c>
      <c r="AQ50" s="72">
        <v>1100</v>
      </c>
      <c r="AR50" s="72">
        <v>1</v>
      </c>
      <c r="AS50" s="45">
        <f t="shared" si="6"/>
        <v>15400</v>
      </c>
      <c r="AT50" s="71">
        <v>10</v>
      </c>
      <c r="AU50" s="72">
        <v>1500</v>
      </c>
      <c r="AV50" s="72">
        <v>1</v>
      </c>
      <c r="AW50" s="45">
        <f t="shared" si="7"/>
        <v>15000</v>
      </c>
      <c r="AX50" s="16"/>
      <c r="AY50" s="16"/>
      <c r="AZ50" s="16"/>
      <c r="BA50" s="45">
        <f t="shared" si="8"/>
        <v>0</v>
      </c>
      <c r="BB50" s="71">
        <v>5</v>
      </c>
      <c r="BC50" s="72">
        <v>1000</v>
      </c>
      <c r="BD50" s="72">
        <v>1</v>
      </c>
      <c r="BE50" s="45">
        <f t="shared" si="9"/>
        <v>5000</v>
      </c>
      <c r="BF50" s="16"/>
      <c r="BG50" s="16"/>
      <c r="BH50" s="16"/>
      <c r="BI50" s="45">
        <f t="shared" si="10"/>
        <v>0</v>
      </c>
      <c r="BJ50" s="16"/>
      <c r="BK50" s="16"/>
      <c r="BL50" s="16"/>
      <c r="BM50" s="45">
        <f t="shared" si="11"/>
        <v>0</v>
      </c>
      <c r="BN50" s="62"/>
      <c r="BO50" s="62"/>
      <c r="BP50" s="62"/>
      <c r="BQ50" s="45">
        <f t="shared" si="12"/>
        <v>0</v>
      </c>
      <c r="BR50" s="71">
        <v>0</v>
      </c>
      <c r="BS50" s="72">
        <v>0</v>
      </c>
      <c r="BT50" s="72">
        <v>1</v>
      </c>
      <c r="BU50" s="45">
        <f t="shared" si="13"/>
        <v>0</v>
      </c>
      <c r="BV50" s="71">
        <v>0</v>
      </c>
      <c r="BW50" s="72">
        <v>0</v>
      </c>
      <c r="BX50" s="72">
        <v>1</v>
      </c>
      <c r="BY50" s="45">
        <f t="shared" si="14"/>
        <v>0</v>
      </c>
      <c r="BZ50" s="16"/>
      <c r="CA50" s="16"/>
      <c r="CB50" s="16"/>
      <c r="CC50" s="45">
        <f t="shared" si="15"/>
        <v>0</v>
      </c>
      <c r="CD50" s="71">
        <v>0</v>
      </c>
      <c r="CE50" s="72">
        <v>0</v>
      </c>
      <c r="CF50" s="72">
        <v>1</v>
      </c>
      <c r="CG50" s="45">
        <f t="shared" si="16"/>
        <v>0</v>
      </c>
      <c r="CH50" s="71">
        <v>0</v>
      </c>
      <c r="CI50" s="72">
        <v>0</v>
      </c>
      <c r="CJ50" s="72">
        <v>1</v>
      </c>
      <c r="CK50" s="45">
        <f t="shared" si="17"/>
        <v>0</v>
      </c>
      <c r="CL50" s="94">
        <f t="shared" si="23"/>
        <v>222744</v>
      </c>
    </row>
    <row r="51" spans="1:90" ht="15.75" hidden="1" x14ac:dyDescent="0.25">
      <c r="A51" s="41" t="s">
        <v>103</v>
      </c>
      <c r="B51" s="71">
        <v>1</v>
      </c>
      <c r="C51" s="72">
        <v>4632</v>
      </c>
      <c r="D51" s="72">
        <v>12</v>
      </c>
      <c r="E51" s="45">
        <f t="shared" si="19"/>
        <v>55584</v>
      </c>
      <c r="F51" s="71">
        <v>0</v>
      </c>
      <c r="G51" s="72">
        <v>0</v>
      </c>
      <c r="H51" s="72">
        <v>12</v>
      </c>
      <c r="I51" s="45">
        <f t="shared" si="20"/>
        <v>0</v>
      </c>
      <c r="J51" s="71">
        <v>0</v>
      </c>
      <c r="K51" s="72">
        <v>0</v>
      </c>
      <c r="L51" s="72">
        <v>12</v>
      </c>
      <c r="M51" s="45">
        <f t="shared" si="21"/>
        <v>0</v>
      </c>
      <c r="N51" s="71">
        <v>0</v>
      </c>
      <c r="O51" s="72">
        <v>0</v>
      </c>
      <c r="P51" s="72">
        <v>12</v>
      </c>
      <c r="Q51" s="45">
        <f t="shared" si="22"/>
        <v>0</v>
      </c>
      <c r="R51" s="71">
        <v>0</v>
      </c>
      <c r="S51" s="72">
        <v>0</v>
      </c>
      <c r="T51" s="72">
        <v>12</v>
      </c>
      <c r="U51" s="45">
        <f t="shared" si="0"/>
        <v>0</v>
      </c>
      <c r="V51" s="71">
        <v>0</v>
      </c>
      <c r="W51" s="72">
        <v>0</v>
      </c>
      <c r="X51" s="72">
        <v>12</v>
      </c>
      <c r="Y51" s="45">
        <f t="shared" si="1"/>
        <v>0</v>
      </c>
      <c r="Z51" s="71">
        <v>0</v>
      </c>
      <c r="AA51" s="72">
        <v>0</v>
      </c>
      <c r="AB51" s="72">
        <v>12</v>
      </c>
      <c r="AC51" s="45">
        <f t="shared" si="2"/>
        <v>0</v>
      </c>
      <c r="AD51" s="71">
        <v>0</v>
      </c>
      <c r="AE51" s="72">
        <v>0</v>
      </c>
      <c r="AF51" s="72">
        <v>12</v>
      </c>
      <c r="AG51" s="45">
        <f t="shared" si="3"/>
        <v>0</v>
      </c>
      <c r="AH51" s="71">
        <v>1</v>
      </c>
      <c r="AI51" s="72">
        <v>2000</v>
      </c>
      <c r="AJ51" s="72">
        <v>1</v>
      </c>
      <c r="AK51" s="45">
        <f t="shared" si="4"/>
        <v>2000</v>
      </c>
      <c r="AL51" s="71">
        <v>0</v>
      </c>
      <c r="AM51" s="72">
        <v>0</v>
      </c>
      <c r="AN51" s="72">
        <v>1</v>
      </c>
      <c r="AO51" s="45">
        <f t="shared" si="5"/>
        <v>0</v>
      </c>
      <c r="AP51" s="71">
        <v>1</v>
      </c>
      <c r="AQ51" s="72">
        <v>9000</v>
      </c>
      <c r="AR51" s="72">
        <v>1</v>
      </c>
      <c r="AS51" s="45">
        <f t="shared" si="6"/>
        <v>9000</v>
      </c>
      <c r="AT51" s="71">
        <v>1</v>
      </c>
      <c r="AU51" s="72">
        <v>10000</v>
      </c>
      <c r="AV51" s="72">
        <v>1</v>
      </c>
      <c r="AW51" s="45">
        <f t="shared" si="7"/>
        <v>10000</v>
      </c>
      <c r="AX51" s="16"/>
      <c r="AY51" s="16"/>
      <c r="AZ51" s="16"/>
      <c r="BA51" s="45">
        <f t="shared" si="8"/>
        <v>0</v>
      </c>
      <c r="BB51" s="71">
        <v>0</v>
      </c>
      <c r="BC51" s="72">
        <v>0</v>
      </c>
      <c r="BD51" s="72">
        <v>1</v>
      </c>
      <c r="BE51" s="45">
        <f t="shared" si="9"/>
        <v>0</v>
      </c>
      <c r="BF51" s="16"/>
      <c r="BG51" s="16"/>
      <c r="BH51" s="16"/>
      <c r="BI51" s="45">
        <f t="shared" si="10"/>
        <v>0</v>
      </c>
      <c r="BJ51" s="16"/>
      <c r="BK51" s="16"/>
      <c r="BL51" s="16"/>
      <c r="BM51" s="45">
        <f t="shared" si="11"/>
        <v>0</v>
      </c>
      <c r="BN51" s="62"/>
      <c r="BO51" s="62"/>
      <c r="BP51" s="62"/>
      <c r="BQ51" s="45">
        <f t="shared" si="12"/>
        <v>0</v>
      </c>
      <c r="BR51" s="71">
        <v>0</v>
      </c>
      <c r="BS51" s="72">
        <v>0</v>
      </c>
      <c r="BT51" s="72">
        <v>1</v>
      </c>
      <c r="BU51" s="45">
        <f t="shared" si="13"/>
        <v>0</v>
      </c>
      <c r="BV51" s="71">
        <v>0</v>
      </c>
      <c r="BW51" s="72">
        <v>0</v>
      </c>
      <c r="BX51" s="72">
        <v>1</v>
      </c>
      <c r="BY51" s="45">
        <f t="shared" si="14"/>
        <v>0</v>
      </c>
      <c r="BZ51" s="16"/>
      <c r="CA51" s="16"/>
      <c r="CB51" s="16"/>
      <c r="CC51" s="45">
        <f t="shared" si="15"/>
        <v>0</v>
      </c>
      <c r="CD51" s="71">
        <v>0</v>
      </c>
      <c r="CE51" s="72">
        <v>0</v>
      </c>
      <c r="CF51" s="72">
        <v>1</v>
      </c>
      <c r="CG51" s="45">
        <f t="shared" si="16"/>
        <v>0</v>
      </c>
      <c r="CH51" s="71">
        <v>0</v>
      </c>
      <c r="CI51" s="72">
        <v>0</v>
      </c>
      <c r="CJ51" s="72">
        <v>1</v>
      </c>
      <c r="CK51" s="45">
        <f t="shared" si="17"/>
        <v>0</v>
      </c>
      <c r="CL51" s="94">
        <f t="shared" si="23"/>
        <v>76584</v>
      </c>
    </row>
    <row r="52" spans="1:90" ht="15.75" hidden="1" x14ac:dyDescent="0.25">
      <c r="A52" s="41" t="s">
        <v>104</v>
      </c>
      <c r="B52" s="71">
        <v>1</v>
      </c>
      <c r="C52" s="72">
        <v>6532</v>
      </c>
      <c r="D52" s="72">
        <v>12</v>
      </c>
      <c r="E52" s="45">
        <f t="shared" si="19"/>
        <v>78384</v>
      </c>
      <c r="F52" s="71">
        <v>1</v>
      </c>
      <c r="G52" s="72">
        <v>4700</v>
      </c>
      <c r="H52" s="72">
        <v>12</v>
      </c>
      <c r="I52" s="45">
        <f t="shared" si="20"/>
        <v>56400</v>
      </c>
      <c r="J52" s="71">
        <v>0</v>
      </c>
      <c r="K52" s="72">
        <v>0</v>
      </c>
      <c r="L52" s="72">
        <v>12</v>
      </c>
      <c r="M52" s="45">
        <f t="shared" si="21"/>
        <v>0</v>
      </c>
      <c r="N52" s="71">
        <v>0</v>
      </c>
      <c r="O52" s="72">
        <v>0</v>
      </c>
      <c r="P52" s="72">
        <v>12</v>
      </c>
      <c r="Q52" s="45">
        <f t="shared" si="22"/>
        <v>0</v>
      </c>
      <c r="R52" s="71">
        <v>0</v>
      </c>
      <c r="S52" s="72">
        <v>0</v>
      </c>
      <c r="T52" s="72">
        <v>12</v>
      </c>
      <c r="U52" s="45">
        <f t="shared" si="0"/>
        <v>0</v>
      </c>
      <c r="V52" s="71">
        <v>0</v>
      </c>
      <c r="W52" s="72">
        <v>0</v>
      </c>
      <c r="X52" s="72">
        <v>12</v>
      </c>
      <c r="Y52" s="45">
        <f t="shared" si="1"/>
        <v>0</v>
      </c>
      <c r="Z52" s="71">
        <v>0</v>
      </c>
      <c r="AA52" s="72">
        <v>0</v>
      </c>
      <c r="AB52" s="72">
        <v>12</v>
      </c>
      <c r="AC52" s="45">
        <f t="shared" si="2"/>
        <v>0</v>
      </c>
      <c r="AD52" s="71">
        <v>0</v>
      </c>
      <c r="AE52" s="72">
        <v>0</v>
      </c>
      <c r="AF52" s="72">
        <v>12</v>
      </c>
      <c r="AG52" s="45">
        <f t="shared" si="3"/>
        <v>0</v>
      </c>
      <c r="AH52" s="71">
        <v>1</v>
      </c>
      <c r="AI52" s="72">
        <v>5000</v>
      </c>
      <c r="AJ52" s="72">
        <v>1</v>
      </c>
      <c r="AK52" s="45">
        <f t="shared" si="4"/>
        <v>5000</v>
      </c>
      <c r="AL52" s="71">
        <v>1</v>
      </c>
      <c r="AM52" s="72">
        <v>4000</v>
      </c>
      <c r="AN52" s="72">
        <v>1</v>
      </c>
      <c r="AO52" s="45">
        <f t="shared" si="5"/>
        <v>4000</v>
      </c>
      <c r="AP52" s="71">
        <v>1</v>
      </c>
      <c r="AQ52" s="72">
        <v>18000</v>
      </c>
      <c r="AR52" s="72">
        <v>1</v>
      </c>
      <c r="AS52" s="45">
        <f t="shared" si="6"/>
        <v>18000</v>
      </c>
      <c r="AT52" s="71">
        <v>0</v>
      </c>
      <c r="AU52" s="72">
        <v>0</v>
      </c>
      <c r="AV52" s="72">
        <v>1</v>
      </c>
      <c r="AW52" s="45">
        <f t="shared" si="7"/>
        <v>0</v>
      </c>
      <c r="AX52" s="16"/>
      <c r="AY52" s="16"/>
      <c r="AZ52" s="16"/>
      <c r="BA52" s="45">
        <f t="shared" si="8"/>
        <v>0</v>
      </c>
      <c r="BB52" s="71">
        <v>1</v>
      </c>
      <c r="BC52" s="72">
        <v>1500</v>
      </c>
      <c r="BD52" s="72">
        <v>1</v>
      </c>
      <c r="BE52" s="45">
        <f t="shared" si="9"/>
        <v>1500</v>
      </c>
      <c r="BF52" s="16"/>
      <c r="BG52" s="16"/>
      <c r="BH52" s="16"/>
      <c r="BI52" s="45">
        <f t="shared" si="10"/>
        <v>0</v>
      </c>
      <c r="BJ52" s="16"/>
      <c r="BK52" s="16"/>
      <c r="BL52" s="16"/>
      <c r="BM52" s="45">
        <f t="shared" si="11"/>
        <v>0</v>
      </c>
      <c r="BN52" s="62"/>
      <c r="BO52" s="62"/>
      <c r="BP52" s="62"/>
      <c r="BQ52" s="45">
        <f t="shared" si="12"/>
        <v>0</v>
      </c>
      <c r="BR52" s="71">
        <v>1</v>
      </c>
      <c r="BS52" s="72">
        <v>20000</v>
      </c>
      <c r="BT52" s="72">
        <v>1</v>
      </c>
      <c r="BU52" s="45">
        <f t="shared" si="13"/>
        <v>20000</v>
      </c>
      <c r="BV52" s="71">
        <v>0</v>
      </c>
      <c r="BW52" s="72">
        <v>0</v>
      </c>
      <c r="BX52" s="72">
        <v>1</v>
      </c>
      <c r="BY52" s="45">
        <f t="shared" si="14"/>
        <v>0</v>
      </c>
      <c r="BZ52" s="16"/>
      <c r="CA52" s="16"/>
      <c r="CB52" s="16"/>
      <c r="CC52" s="45">
        <f t="shared" si="15"/>
        <v>0</v>
      </c>
      <c r="CD52" s="71">
        <v>0</v>
      </c>
      <c r="CE52" s="72">
        <v>0</v>
      </c>
      <c r="CF52" s="72">
        <v>1</v>
      </c>
      <c r="CG52" s="45">
        <f t="shared" si="16"/>
        <v>0</v>
      </c>
      <c r="CH52" s="71">
        <v>0</v>
      </c>
      <c r="CI52" s="72">
        <v>0</v>
      </c>
      <c r="CJ52" s="72">
        <v>1</v>
      </c>
      <c r="CK52" s="45">
        <f t="shared" si="17"/>
        <v>0</v>
      </c>
      <c r="CL52" s="94">
        <f t="shared" si="23"/>
        <v>183284</v>
      </c>
    </row>
    <row r="53" spans="1:90" ht="15.75" hidden="1" x14ac:dyDescent="0.25">
      <c r="A53" s="41" t="s">
        <v>105</v>
      </c>
      <c r="B53" s="71">
        <v>1</v>
      </c>
      <c r="C53" s="72">
        <v>3860</v>
      </c>
      <c r="D53" s="72">
        <v>12</v>
      </c>
      <c r="E53" s="45">
        <f t="shared" si="19"/>
        <v>46320</v>
      </c>
      <c r="F53" s="71">
        <v>1</v>
      </c>
      <c r="G53" s="72">
        <v>2400</v>
      </c>
      <c r="H53" s="72">
        <v>12</v>
      </c>
      <c r="I53" s="45">
        <f t="shared" si="20"/>
        <v>28800</v>
      </c>
      <c r="J53" s="71">
        <v>0</v>
      </c>
      <c r="K53" s="72">
        <v>0</v>
      </c>
      <c r="L53" s="72">
        <v>12</v>
      </c>
      <c r="M53" s="45">
        <f t="shared" si="21"/>
        <v>0</v>
      </c>
      <c r="N53" s="71">
        <v>0</v>
      </c>
      <c r="O53" s="72">
        <v>0</v>
      </c>
      <c r="P53" s="72">
        <v>12</v>
      </c>
      <c r="Q53" s="45">
        <f t="shared" si="22"/>
        <v>0</v>
      </c>
      <c r="R53" s="71">
        <v>0</v>
      </c>
      <c r="S53" s="72">
        <v>0</v>
      </c>
      <c r="T53" s="72">
        <v>12</v>
      </c>
      <c r="U53" s="45">
        <f t="shared" si="0"/>
        <v>0</v>
      </c>
      <c r="V53" s="71">
        <v>0</v>
      </c>
      <c r="W53" s="72">
        <v>0</v>
      </c>
      <c r="X53" s="72">
        <v>12</v>
      </c>
      <c r="Y53" s="45">
        <f t="shared" si="1"/>
        <v>0</v>
      </c>
      <c r="Z53" s="71">
        <v>0</v>
      </c>
      <c r="AA53" s="72">
        <v>0</v>
      </c>
      <c r="AB53" s="72">
        <v>12</v>
      </c>
      <c r="AC53" s="45">
        <f t="shared" si="2"/>
        <v>0</v>
      </c>
      <c r="AD53" s="71">
        <v>0</v>
      </c>
      <c r="AE53" s="72">
        <v>0</v>
      </c>
      <c r="AF53" s="72">
        <v>12</v>
      </c>
      <c r="AG53" s="45">
        <f t="shared" si="3"/>
        <v>0</v>
      </c>
      <c r="AH53" s="71">
        <v>0</v>
      </c>
      <c r="AI53" s="72">
        <v>0</v>
      </c>
      <c r="AJ53" s="72">
        <v>1</v>
      </c>
      <c r="AK53" s="45">
        <f t="shared" si="4"/>
        <v>0</v>
      </c>
      <c r="AL53" s="71">
        <v>1</v>
      </c>
      <c r="AM53" s="72">
        <v>33000</v>
      </c>
      <c r="AN53" s="72">
        <v>1</v>
      </c>
      <c r="AO53" s="45">
        <f t="shared" si="5"/>
        <v>33000</v>
      </c>
      <c r="AP53" s="71">
        <v>25</v>
      </c>
      <c r="AQ53" s="72">
        <v>900</v>
      </c>
      <c r="AR53" s="72">
        <v>1</v>
      </c>
      <c r="AS53" s="45">
        <f t="shared" si="6"/>
        <v>22500</v>
      </c>
      <c r="AT53" s="71">
        <v>7</v>
      </c>
      <c r="AU53" s="72">
        <v>1000</v>
      </c>
      <c r="AV53" s="72">
        <v>1</v>
      </c>
      <c r="AW53" s="45">
        <f t="shared" si="7"/>
        <v>7000</v>
      </c>
      <c r="AX53" s="16"/>
      <c r="AY53" s="16"/>
      <c r="AZ53" s="16"/>
      <c r="BA53" s="45">
        <f t="shared" si="8"/>
        <v>0</v>
      </c>
      <c r="BB53" s="71">
        <v>6</v>
      </c>
      <c r="BC53" s="72">
        <v>250</v>
      </c>
      <c r="BD53" s="72">
        <v>1</v>
      </c>
      <c r="BE53" s="45">
        <f t="shared" si="9"/>
        <v>1500</v>
      </c>
      <c r="BF53" s="16"/>
      <c r="BG53" s="16"/>
      <c r="BH53" s="16"/>
      <c r="BI53" s="45">
        <f t="shared" si="10"/>
        <v>0</v>
      </c>
      <c r="BJ53" s="16"/>
      <c r="BK53" s="16"/>
      <c r="BL53" s="16"/>
      <c r="BM53" s="45">
        <f t="shared" si="11"/>
        <v>0</v>
      </c>
      <c r="BN53" s="62"/>
      <c r="BO53" s="62"/>
      <c r="BP53" s="62"/>
      <c r="BQ53" s="45">
        <f t="shared" si="12"/>
        <v>0</v>
      </c>
      <c r="BR53" s="71">
        <v>0</v>
      </c>
      <c r="BS53" s="72">
        <v>0</v>
      </c>
      <c r="BT53" s="72">
        <v>1</v>
      </c>
      <c r="BU53" s="45">
        <f t="shared" si="13"/>
        <v>0</v>
      </c>
      <c r="BV53" s="71">
        <v>0</v>
      </c>
      <c r="BW53" s="72">
        <v>0</v>
      </c>
      <c r="BX53" s="72">
        <v>1</v>
      </c>
      <c r="BY53" s="45">
        <f t="shared" si="14"/>
        <v>0</v>
      </c>
      <c r="BZ53" s="16"/>
      <c r="CA53" s="16"/>
      <c r="CB53" s="16"/>
      <c r="CC53" s="45">
        <f t="shared" si="15"/>
        <v>0</v>
      </c>
      <c r="CD53" s="71">
        <v>0</v>
      </c>
      <c r="CE53" s="72">
        <v>0</v>
      </c>
      <c r="CF53" s="72">
        <v>1</v>
      </c>
      <c r="CG53" s="45">
        <f t="shared" si="16"/>
        <v>0</v>
      </c>
      <c r="CH53" s="71">
        <v>0</v>
      </c>
      <c r="CI53" s="72">
        <v>0</v>
      </c>
      <c r="CJ53" s="72">
        <v>1</v>
      </c>
      <c r="CK53" s="45">
        <f t="shared" si="17"/>
        <v>0</v>
      </c>
      <c r="CL53" s="94">
        <f t="shared" si="23"/>
        <v>139120</v>
      </c>
    </row>
    <row r="54" spans="1:90" ht="15.75" hidden="1" x14ac:dyDescent="0.25">
      <c r="A54" s="41" t="s">
        <v>106</v>
      </c>
      <c r="B54" s="71">
        <v>1</v>
      </c>
      <c r="C54" s="72">
        <v>3860</v>
      </c>
      <c r="D54" s="72">
        <v>12</v>
      </c>
      <c r="E54" s="45">
        <f>ROUND((D54*C54*B54),0)-2</f>
        <v>46318</v>
      </c>
      <c r="F54" s="71">
        <v>0</v>
      </c>
      <c r="G54" s="72">
        <v>0</v>
      </c>
      <c r="H54" s="72">
        <v>12</v>
      </c>
      <c r="I54" s="45">
        <f>ROUND((H54*G54*F54),0)</f>
        <v>0</v>
      </c>
      <c r="J54" s="71">
        <v>1</v>
      </c>
      <c r="K54" s="72">
        <v>6900</v>
      </c>
      <c r="L54" s="72">
        <v>12</v>
      </c>
      <c r="M54" s="45">
        <f>ROUND((L54*K54*J54),0)</f>
        <v>82800</v>
      </c>
      <c r="N54" s="71">
        <v>0</v>
      </c>
      <c r="O54" s="72">
        <v>0</v>
      </c>
      <c r="P54" s="72">
        <v>12</v>
      </c>
      <c r="Q54" s="45">
        <f t="shared" si="22"/>
        <v>0</v>
      </c>
      <c r="R54" s="71">
        <v>0</v>
      </c>
      <c r="S54" s="72">
        <v>0</v>
      </c>
      <c r="T54" s="72">
        <v>12</v>
      </c>
      <c r="U54" s="45">
        <f t="shared" si="0"/>
        <v>0</v>
      </c>
      <c r="V54" s="71">
        <v>1</v>
      </c>
      <c r="W54" s="72">
        <v>6500</v>
      </c>
      <c r="X54" s="72">
        <v>12</v>
      </c>
      <c r="Y54" s="45">
        <f t="shared" si="1"/>
        <v>78000</v>
      </c>
      <c r="Z54" s="71">
        <v>0</v>
      </c>
      <c r="AA54" s="72">
        <v>0</v>
      </c>
      <c r="AB54" s="72">
        <v>12</v>
      </c>
      <c r="AC54" s="45">
        <f t="shared" si="2"/>
        <v>0</v>
      </c>
      <c r="AD54" s="71">
        <v>0</v>
      </c>
      <c r="AE54" s="72">
        <v>0</v>
      </c>
      <c r="AF54" s="72">
        <v>12</v>
      </c>
      <c r="AG54" s="45">
        <f t="shared" si="3"/>
        <v>0</v>
      </c>
      <c r="AH54" s="71">
        <v>1</v>
      </c>
      <c r="AI54" s="72">
        <v>8105.76</v>
      </c>
      <c r="AJ54" s="72">
        <v>1</v>
      </c>
      <c r="AK54" s="45">
        <f>ROUND((AJ54*AI54*AH54),0)-31</f>
        <v>8075</v>
      </c>
      <c r="AL54" s="71">
        <v>1</v>
      </c>
      <c r="AM54" s="72">
        <v>796.53</v>
      </c>
      <c r="AN54" s="72">
        <v>1</v>
      </c>
      <c r="AO54" s="45">
        <f>ROUND((AN54*AM54*AL54),0)+42</f>
        <v>839</v>
      </c>
      <c r="AP54" s="71">
        <v>1</v>
      </c>
      <c r="AQ54" s="72">
        <v>12848</v>
      </c>
      <c r="AR54" s="72">
        <v>1</v>
      </c>
      <c r="AS54" s="45">
        <f>ROUND((AR54*AQ54*AP54),0)+26</f>
        <v>12874</v>
      </c>
      <c r="AT54" s="71">
        <v>1</v>
      </c>
      <c r="AU54" s="72">
        <v>15000</v>
      </c>
      <c r="AV54" s="72">
        <v>1</v>
      </c>
      <c r="AW54" s="45">
        <f t="shared" si="7"/>
        <v>15000</v>
      </c>
      <c r="AX54" s="16"/>
      <c r="AY54" s="16"/>
      <c r="AZ54" s="16"/>
      <c r="BA54" s="45">
        <f t="shared" si="8"/>
        <v>0</v>
      </c>
      <c r="BB54" s="71">
        <v>2</v>
      </c>
      <c r="BC54" s="72">
        <v>600</v>
      </c>
      <c r="BD54" s="72">
        <v>1</v>
      </c>
      <c r="BE54" s="45">
        <f>ROUND((BD54*BC54*BB54),0)-10</f>
        <v>1190</v>
      </c>
      <c r="BF54" s="16"/>
      <c r="BG54" s="16"/>
      <c r="BH54" s="16"/>
      <c r="BI54" s="45">
        <f t="shared" si="10"/>
        <v>0</v>
      </c>
      <c r="BJ54" s="16"/>
      <c r="BK54" s="16"/>
      <c r="BL54" s="16"/>
      <c r="BM54" s="45">
        <f t="shared" si="11"/>
        <v>0</v>
      </c>
      <c r="BN54" s="62"/>
      <c r="BO54" s="62"/>
      <c r="BP54" s="62"/>
      <c r="BQ54" s="45">
        <f t="shared" si="12"/>
        <v>0</v>
      </c>
      <c r="BR54" s="71">
        <v>1</v>
      </c>
      <c r="BS54" s="72">
        <v>30000</v>
      </c>
      <c r="BT54" s="72">
        <v>1</v>
      </c>
      <c r="BU54" s="45">
        <f t="shared" si="13"/>
        <v>30000</v>
      </c>
      <c r="BV54" s="71">
        <v>0</v>
      </c>
      <c r="BW54" s="72">
        <v>0</v>
      </c>
      <c r="BX54" s="72">
        <v>1</v>
      </c>
      <c r="BY54" s="45">
        <f t="shared" si="14"/>
        <v>0</v>
      </c>
      <c r="BZ54" s="16"/>
      <c r="CA54" s="16"/>
      <c r="CB54" s="16"/>
      <c r="CC54" s="45">
        <f t="shared" si="15"/>
        <v>0</v>
      </c>
      <c r="CD54" s="71">
        <v>0</v>
      </c>
      <c r="CE54" s="72">
        <v>0</v>
      </c>
      <c r="CF54" s="72">
        <v>1</v>
      </c>
      <c r="CG54" s="45">
        <f t="shared" si="16"/>
        <v>0</v>
      </c>
      <c r="CH54" s="71">
        <v>0</v>
      </c>
      <c r="CI54" s="72">
        <v>0</v>
      </c>
      <c r="CJ54" s="72">
        <v>1</v>
      </c>
      <c r="CK54" s="45">
        <f t="shared" si="17"/>
        <v>0</v>
      </c>
      <c r="CL54" s="94">
        <f t="shared" si="23"/>
        <v>275096</v>
      </c>
    </row>
    <row r="55" spans="1:90" ht="15.75" x14ac:dyDescent="0.25">
      <c r="A55" s="41" t="s">
        <v>122</v>
      </c>
      <c r="B55" s="4">
        <f>SUM(B5:B54)</f>
        <v>67</v>
      </c>
      <c r="C55" s="5"/>
      <c r="D55" s="3"/>
      <c r="E55" s="45">
        <f>SUM(E5:E54)</f>
        <v>3825200</v>
      </c>
      <c r="F55" s="4">
        <f>SUM(F5:F54)</f>
        <v>46</v>
      </c>
      <c r="G55" s="5"/>
      <c r="H55" s="3"/>
      <c r="I55" s="45">
        <f>SUM(I5:I54)</f>
        <v>1417200</v>
      </c>
      <c r="J55" s="4">
        <f>SUM(J5:J54)</f>
        <v>5</v>
      </c>
      <c r="K55" s="5"/>
      <c r="L55" s="3"/>
      <c r="M55" s="45">
        <f>SUM(M5:M54)</f>
        <v>262760</v>
      </c>
      <c r="N55" s="4">
        <f>SUM(N5:N54)</f>
        <v>5</v>
      </c>
      <c r="O55" s="5"/>
      <c r="P55" s="3"/>
      <c r="Q55" s="45">
        <f>SUM(Q5:Q54)</f>
        <v>243740</v>
      </c>
      <c r="R55" s="4">
        <f>SUM(R5:R54)</f>
        <v>1</v>
      </c>
      <c r="S55" s="5"/>
      <c r="T55" s="3"/>
      <c r="U55" s="45">
        <f>SUM(U5:U54)</f>
        <v>78000</v>
      </c>
      <c r="V55" s="4">
        <f>SUM(V5:V54)</f>
        <v>2</v>
      </c>
      <c r="W55" s="5"/>
      <c r="X55" s="3"/>
      <c r="Y55" s="45">
        <f>SUM(Y5:Y54)</f>
        <v>177600</v>
      </c>
      <c r="Z55" s="4">
        <f>SUM(Z5:Z54)</f>
        <v>1</v>
      </c>
      <c r="AA55" s="5"/>
      <c r="AB55" s="3"/>
      <c r="AC55" s="45">
        <f>SUM(AC5:AC54)</f>
        <v>36000</v>
      </c>
      <c r="AD55" s="4">
        <f>SUM(AD5:AD54)</f>
        <v>6</v>
      </c>
      <c r="AE55" s="5"/>
      <c r="AF55" s="3"/>
      <c r="AG55" s="45">
        <f>SUM(AG5:AG54)</f>
        <v>150800</v>
      </c>
      <c r="AH55" s="4">
        <f>SUM(AH5:AH54)</f>
        <v>84</v>
      </c>
      <c r="AI55" s="5"/>
      <c r="AJ55" s="3"/>
      <c r="AK55" s="45">
        <f>SUM(AK5:AK54)</f>
        <v>514000</v>
      </c>
      <c r="AL55" s="4">
        <f>SUM(AL5:AL54)</f>
        <v>27</v>
      </c>
      <c r="AM55" s="5"/>
      <c r="AN55" s="3"/>
      <c r="AO55" s="45">
        <f>SUM(AO5:AO54)</f>
        <v>266300</v>
      </c>
      <c r="AP55" s="4">
        <f>SUM(AP5:AP54)</f>
        <v>290</v>
      </c>
      <c r="AQ55" s="5"/>
      <c r="AR55" s="3"/>
      <c r="AS55" s="45">
        <f>SUM(AS5:AS54)</f>
        <v>643600</v>
      </c>
      <c r="AT55" s="4">
        <f>SUM(AT5:AT54)</f>
        <v>60</v>
      </c>
      <c r="AU55" s="5"/>
      <c r="AV55" s="3"/>
      <c r="AW55" s="45">
        <f>SUM(AW5:AW54)</f>
        <v>972000</v>
      </c>
      <c r="AX55" s="4">
        <f>SUM(AX5:AX54)</f>
        <v>0</v>
      </c>
      <c r="AY55" s="16"/>
      <c r="AZ55" s="16"/>
      <c r="BA55" s="45">
        <f>SUM(BA5:BA54)</f>
        <v>0</v>
      </c>
      <c r="BB55" s="4">
        <f>SUM(BB5:BB54)</f>
        <v>117</v>
      </c>
      <c r="BC55" s="5"/>
      <c r="BD55" s="3"/>
      <c r="BE55" s="45">
        <f>SUM(BE5:BE54)</f>
        <v>121900</v>
      </c>
      <c r="BF55" s="4">
        <f>SUM(BF5:BF54)</f>
        <v>0</v>
      </c>
      <c r="BG55" s="16"/>
      <c r="BH55" s="16"/>
      <c r="BI55" s="45">
        <f>SUM(BI5:BI54)</f>
        <v>0</v>
      </c>
      <c r="BJ55" s="4">
        <f>SUM(BJ5:BJ54)</f>
        <v>0</v>
      </c>
      <c r="BK55" s="16"/>
      <c r="BL55" s="16"/>
      <c r="BM55" s="45">
        <f>SUM(BM5:BM54)</f>
        <v>0</v>
      </c>
      <c r="BN55" s="4"/>
      <c r="BO55" s="5"/>
      <c r="BP55" s="3"/>
      <c r="BQ55" s="45">
        <f>SUM(BQ5:BQ54)</f>
        <v>130000</v>
      </c>
      <c r="BR55" s="4">
        <f>SUM(BR5:BR54)</f>
        <v>30</v>
      </c>
      <c r="BS55" s="5"/>
      <c r="BT55" s="3"/>
      <c r="BU55" s="45">
        <f>SUM(BU5:BU54)</f>
        <v>758000</v>
      </c>
      <c r="BV55" s="4">
        <f>SUM(BV5:BV54)</f>
        <v>26</v>
      </c>
      <c r="BW55" s="5"/>
      <c r="BX55" s="3"/>
      <c r="BY55" s="45">
        <f>SUM(BY5:BY54)</f>
        <v>227900</v>
      </c>
      <c r="BZ55" s="4">
        <f>SUM(BZ5:BZ54)</f>
        <v>0</v>
      </c>
      <c r="CA55" s="16"/>
      <c r="CB55" s="16"/>
      <c r="CC55" s="45">
        <f>SUM(CC5:CC54)</f>
        <v>0</v>
      </c>
      <c r="CD55" s="4">
        <f>SUM(CD5:CD54)</f>
        <v>3</v>
      </c>
      <c r="CE55" s="5"/>
      <c r="CF55" s="3"/>
      <c r="CG55" s="45">
        <f>SUM(CG5:CG54)</f>
        <v>49000</v>
      </c>
      <c r="CH55" s="4">
        <f>SUM(CH5:CH54)</f>
        <v>7</v>
      </c>
      <c r="CI55" s="5"/>
      <c r="CJ55" s="3"/>
      <c r="CK55" s="45">
        <f>SUM(CK5:CK54)</f>
        <v>223100</v>
      </c>
      <c r="CL55" s="45">
        <f>SUM(CL5:CL54)</f>
        <v>10097100</v>
      </c>
    </row>
    <row r="56" spans="1:90" x14ac:dyDescent="0.25">
      <c r="A56" s="213" t="s">
        <v>123</v>
      </c>
      <c r="B56" s="214"/>
    </row>
    <row r="57" spans="1:90" x14ac:dyDescent="0.25">
      <c r="E57" s="135">
        <v>3825200</v>
      </c>
      <c r="I57" s="116">
        <v>1417200</v>
      </c>
      <c r="M57" s="136">
        <f>M55+Q55</f>
        <v>506500</v>
      </c>
      <c r="U57" s="135">
        <v>78000</v>
      </c>
      <c r="Y57" s="135">
        <v>177600</v>
      </c>
      <c r="AC57" s="128">
        <v>36000</v>
      </c>
      <c r="AG57" s="135">
        <v>150800</v>
      </c>
      <c r="AK57" s="135">
        <v>514000</v>
      </c>
      <c r="AO57" s="116">
        <v>266300</v>
      </c>
      <c r="AS57" s="128">
        <v>643600</v>
      </c>
      <c r="AW57" s="128">
        <v>972000</v>
      </c>
      <c r="BE57" s="128">
        <v>121900</v>
      </c>
      <c r="BQ57" s="128">
        <v>130000</v>
      </c>
      <c r="BU57" s="127">
        <v>758000</v>
      </c>
      <c r="BY57" s="128">
        <v>227900</v>
      </c>
      <c r="CG57" s="128">
        <v>49000</v>
      </c>
      <c r="CK57" s="128">
        <v>223100</v>
      </c>
      <c r="CL57" s="140">
        <f t="shared" ref="CL57" si="24">E57+I57+M57+Q57+U57+Y57+AC57+AG57+AK57+AO57+AS57+AW57+BA57+BE57+BI57+BM57+BQ57+BU57+BY57+CC57+CG57+CK57</f>
        <v>10097100</v>
      </c>
    </row>
    <row r="59" spans="1:90" x14ac:dyDescent="0.25">
      <c r="A59" s="110" t="s">
        <v>192</v>
      </c>
      <c r="C59" s="235" t="s">
        <v>197</v>
      </c>
      <c r="D59" s="235"/>
      <c r="E59" s="235"/>
      <c r="M59" s="6"/>
      <c r="Y59" s="6">
        <f>Y55-Y57</f>
        <v>0</v>
      </c>
      <c r="AC59" s="6">
        <f>AC55-AC57</f>
        <v>0</v>
      </c>
      <c r="AG59" s="6">
        <f>AG55-AG57</f>
        <v>0</v>
      </c>
      <c r="AK59" s="6">
        <f>AK55-AK57</f>
        <v>0</v>
      </c>
      <c r="AO59" s="6">
        <f>AO55-AO57</f>
        <v>0</v>
      </c>
      <c r="AS59" s="6">
        <f>AS55-AS57</f>
        <v>0</v>
      </c>
      <c r="AW59" s="6">
        <f>AW55-AW57</f>
        <v>0</v>
      </c>
      <c r="BE59" s="6">
        <f>BE55-BE57</f>
        <v>0</v>
      </c>
      <c r="BQ59" s="6">
        <f>BQ55-BQ57</f>
        <v>0</v>
      </c>
      <c r="BU59" s="6">
        <f>BU55-BU57</f>
        <v>0</v>
      </c>
      <c r="BY59" s="6">
        <f>BY55-BY57</f>
        <v>0</v>
      </c>
      <c r="CK59" s="6">
        <f>CK55-CK57</f>
        <v>0</v>
      </c>
    </row>
    <row r="61" spans="1:90" ht="15.75" x14ac:dyDescent="0.25">
      <c r="A61" s="210" t="s">
        <v>108</v>
      </c>
      <c r="B61" s="245" t="s">
        <v>36</v>
      </c>
      <c r="C61" s="245"/>
      <c r="D61" s="245"/>
      <c r="E61" s="245"/>
      <c r="F61" s="230" t="s">
        <v>37</v>
      </c>
      <c r="G61" s="227"/>
      <c r="H61" s="227"/>
      <c r="I61" s="228"/>
      <c r="J61" s="223" t="s">
        <v>38</v>
      </c>
      <c r="K61" s="224"/>
      <c r="L61" s="224"/>
      <c r="M61" s="225"/>
      <c r="N61" s="230" t="s">
        <v>39</v>
      </c>
      <c r="O61" s="227"/>
      <c r="P61" s="227"/>
      <c r="Q61" s="228"/>
      <c r="R61" s="230" t="s">
        <v>40</v>
      </c>
      <c r="S61" s="227"/>
      <c r="T61" s="227"/>
      <c r="U61" s="228"/>
      <c r="V61" s="230" t="s">
        <v>41</v>
      </c>
      <c r="W61" s="227"/>
      <c r="X61" s="227"/>
      <c r="Y61" s="228"/>
      <c r="Z61" s="230" t="s">
        <v>42</v>
      </c>
      <c r="AA61" s="227"/>
      <c r="AB61" s="227"/>
      <c r="AC61" s="228"/>
      <c r="AD61" s="230" t="s">
        <v>43</v>
      </c>
      <c r="AE61" s="227"/>
      <c r="AF61" s="227"/>
      <c r="AG61" s="228"/>
      <c r="AH61" s="230" t="s">
        <v>44</v>
      </c>
      <c r="AI61" s="227"/>
      <c r="AJ61" s="227"/>
      <c r="AK61" s="228"/>
      <c r="AL61" s="230" t="s">
        <v>45</v>
      </c>
      <c r="AM61" s="227"/>
      <c r="AN61" s="227"/>
      <c r="AO61" s="228"/>
      <c r="AP61" s="230" t="s">
        <v>46</v>
      </c>
      <c r="AQ61" s="227"/>
      <c r="AR61" s="227"/>
      <c r="AS61" s="228"/>
      <c r="AT61" s="223" t="s">
        <v>47</v>
      </c>
      <c r="AU61" s="224"/>
      <c r="AV61" s="224"/>
      <c r="AW61" s="225"/>
      <c r="AX61" s="230" t="s">
        <v>48</v>
      </c>
      <c r="AY61" s="227"/>
      <c r="AZ61" s="227"/>
      <c r="BA61" s="228"/>
      <c r="BB61" s="230" t="s">
        <v>49</v>
      </c>
      <c r="BC61" s="227"/>
      <c r="BD61" s="227"/>
      <c r="BE61" s="228"/>
      <c r="BF61" s="230" t="s">
        <v>50</v>
      </c>
      <c r="BG61" s="227"/>
      <c r="BH61" s="227"/>
      <c r="BI61" s="228"/>
      <c r="BJ61" s="223" t="s">
        <v>51</v>
      </c>
      <c r="BK61" s="224"/>
      <c r="BL61" s="224"/>
      <c r="BM61" s="225"/>
      <c r="BN61" s="223" t="s">
        <v>52</v>
      </c>
      <c r="BO61" s="224"/>
      <c r="BP61" s="224"/>
      <c r="BQ61" s="225"/>
      <c r="BR61" s="230" t="s">
        <v>53</v>
      </c>
      <c r="BS61" s="227"/>
      <c r="BT61" s="227"/>
      <c r="BU61" s="228"/>
      <c r="BV61" s="223" t="s">
        <v>54</v>
      </c>
      <c r="BW61" s="224"/>
      <c r="BX61" s="224"/>
      <c r="BY61" s="225"/>
      <c r="BZ61" s="230" t="s">
        <v>55</v>
      </c>
      <c r="CA61" s="227"/>
      <c r="CB61" s="227"/>
      <c r="CC61" s="228"/>
      <c r="CD61" s="223" t="s">
        <v>56</v>
      </c>
      <c r="CE61" s="224"/>
      <c r="CF61" s="224"/>
      <c r="CG61" s="225"/>
      <c r="CH61" s="230" t="s">
        <v>57</v>
      </c>
      <c r="CI61" s="227"/>
      <c r="CJ61" s="227"/>
      <c r="CK61" s="228"/>
      <c r="CL61" s="244" t="s">
        <v>130</v>
      </c>
    </row>
    <row r="62" spans="1:90" ht="47.25" x14ac:dyDescent="0.25">
      <c r="A62" s="211"/>
      <c r="B62" s="38" t="s">
        <v>5</v>
      </c>
      <c r="C62" s="38" t="s">
        <v>6</v>
      </c>
      <c r="D62" s="92" t="s">
        <v>7</v>
      </c>
      <c r="E62" s="93" t="s">
        <v>8</v>
      </c>
      <c r="F62" s="38" t="s">
        <v>5</v>
      </c>
      <c r="G62" s="38" t="s">
        <v>6</v>
      </c>
      <c r="H62" s="92" t="s">
        <v>7</v>
      </c>
      <c r="I62" s="93" t="s">
        <v>8</v>
      </c>
      <c r="J62" s="38" t="s">
        <v>5</v>
      </c>
      <c r="K62" s="38" t="s">
        <v>6</v>
      </c>
      <c r="L62" s="92" t="s">
        <v>7</v>
      </c>
      <c r="M62" s="93" t="s">
        <v>8</v>
      </c>
      <c r="N62" s="38" t="s">
        <v>5</v>
      </c>
      <c r="O62" s="38" t="s">
        <v>6</v>
      </c>
      <c r="P62" s="92" t="s">
        <v>7</v>
      </c>
      <c r="Q62" s="93" t="s">
        <v>8</v>
      </c>
      <c r="R62" s="38" t="s">
        <v>5</v>
      </c>
      <c r="S62" s="38" t="s">
        <v>6</v>
      </c>
      <c r="T62" s="92" t="s">
        <v>7</v>
      </c>
      <c r="U62" s="93" t="s">
        <v>8</v>
      </c>
      <c r="V62" s="38" t="s">
        <v>5</v>
      </c>
      <c r="W62" s="38" t="s">
        <v>6</v>
      </c>
      <c r="X62" s="92" t="s">
        <v>7</v>
      </c>
      <c r="Y62" s="93" t="s">
        <v>8</v>
      </c>
      <c r="Z62" s="38" t="s">
        <v>5</v>
      </c>
      <c r="AA62" s="38" t="s">
        <v>6</v>
      </c>
      <c r="AB62" s="92" t="s">
        <v>7</v>
      </c>
      <c r="AC62" s="93" t="s">
        <v>8</v>
      </c>
      <c r="AD62" s="38" t="s">
        <v>5</v>
      </c>
      <c r="AE62" s="38" t="s">
        <v>6</v>
      </c>
      <c r="AF62" s="92" t="s">
        <v>7</v>
      </c>
      <c r="AG62" s="93" t="s">
        <v>8</v>
      </c>
      <c r="AH62" s="38" t="s">
        <v>5</v>
      </c>
      <c r="AI62" s="38" t="s">
        <v>6</v>
      </c>
      <c r="AJ62" s="92" t="s">
        <v>7</v>
      </c>
      <c r="AK62" s="93" t="s">
        <v>8</v>
      </c>
      <c r="AL62" s="38" t="s">
        <v>5</v>
      </c>
      <c r="AM62" s="38" t="s">
        <v>6</v>
      </c>
      <c r="AN62" s="92" t="s">
        <v>7</v>
      </c>
      <c r="AO62" s="42" t="s">
        <v>8</v>
      </c>
      <c r="AP62" s="38" t="s">
        <v>5</v>
      </c>
      <c r="AQ62" s="38" t="s">
        <v>6</v>
      </c>
      <c r="AR62" s="92" t="s">
        <v>7</v>
      </c>
      <c r="AS62" s="42" t="s">
        <v>8</v>
      </c>
      <c r="AT62" s="38" t="s">
        <v>5</v>
      </c>
      <c r="AU62" s="38" t="s">
        <v>6</v>
      </c>
      <c r="AV62" s="92" t="s">
        <v>7</v>
      </c>
      <c r="AW62" s="42" t="s">
        <v>8</v>
      </c>
      <c r="AX62" s="38" t="s">
        <v>5</v>
      </c>
      <c r="AY62" s="38" t="s">
        <v>6</v>
      </c>
      <c r="AZ62" s="92" t="s">
        <v>7</v>
      </c>
      <c r="BA62" s="42" t="s">
        <v>8</v>
      </c>
      <c r="BB62" s="38" t="s">
        <v>5</v>
      </c>
      <c r="BC62" s="38" t="s">
        <v>6</v>
      </c>
      <c r="BD62" s="92" t="s">
        <v>7</v>
      </c>
      <c r="BE62" s="42" t="s">
        <v>8</v>
      </c>
      <c r="BF62" s="38" t="s">
        <v>5</v>
      </c>
      <c r="BG62" s="38" t="s">
        <v>6</v>
      </c>
      <c r="BH62" s="92" t="s">
        <v>7</v>
      </c>
      <c r="BI62" s="42" t="s">
        <v>8</v>
      </c>
      <c r="BJ62" s="38" t="s">
        <v>5</v>
      </c>
      <c r="BK62" s="38" t="s">
        <v>6</v>
      </c>
      <c r="BL62" s="92" t="s">
        <v>7</v>
      </c>
      <c r="BM62" s="42" t="s">
        <v>8</v>
      </c>
      <c r="BN62" s="38" t="s">
        <v>5</v>
      </c>
      <c r="BO62" s="38" t="s">
        <v>6</v>
      </c>
      <c r="BP62" s="92" t="s">
        <v>7</v>
      </c>
      <c r="BQ62" s="42" t="s">
        <v>8</v>
      </c>
      <c r="BR62" s="38" t="s">
        <v>5</v>
      </c>
      <c r="BS62" s="38" t="s">
        <v>6</v>
      </c>
      <c r="BT62" s="92" t="s">
        <v>7</v>
      </c>
      <c r="BU62" s="42" t="s">
        <v>8</v>
      </c>
      <c r="BV62" s="38" t="s">
        <v>5</v>
      </c>
      <c r="BW62" s="38" t="s">
        <v>6</v>
      </c>
      <c r="BX62" s="92" t="s">
        <v>7</v>
      </c>
      <c r="BY62" s="42" t="s">
        <v>8</v>
      </c>
      <c r="BZ62" s="38" t="s">
        <v>5</v>
      </c>
      <c r="CA62" s="38" t="s">
        <v>6</v>
      </c>
      <c r="CB62" s="92" t="s">
        <v>7</v>
      </c>
      <c r="CC62" s="42" t="s">
        <v>8</v>
      </c>
      <c r="CD62" s="38" t="s">
        <v>5</v>
      </c>
      <c r="CE62" s="38" t="s">
        <v>6</v>
      </c>
      <c r="CF62" s="92" t="s">
        <v>7</v>
      </c>
      <c r="CG62" s="42" t="s">
        <v>8</v>
      </c>
      <c r="CH62" s="38" t="s">
        <v>5</v>
      </c>
      <c r="CI62" s="38" t="s">
        <v>6</v>
      </c>
      <c r="CJ62" s="92" t="s">
        <v>7</v>
      </c>
      <c r="CK62" s="42" t="s">
        <v>8</v>
      </c>
      <c r="CL62" s="244"/>
    </row>
    <row r="63" spans="1:90" ht="15.75" x14ac:dyDescent="0.25">
      <c r="A63" s="39">
        <v>1</v>
      </c>
      <c r="B63" s="71">
        <v>1</v>
      </c>
      <c r="C63" s="174">
        <f>E63/B63/D63</f>
        <v>4633.333333333333</v>
      </c>
      <c r="D63" s="72">
        <v>12</v>
      </c>
      <c r="E63" s="45">
        <v>55600</v>
      </c>
      <c r="F63" s="71">
        <v>1</v>
      </c>
      <c r="G63" s="72">
        <v>2000</v>
      </c>
      <c r="H63" s="72">
        <v>4</v>
      </c>
      <c r="I63" s="45">
        <f>ROUND((H63*G63*F63),0)</f>
        <v>8000</v>
      </c>
      <c r="J63" s="71">
        <v>0</v>
      </c>
      <c r="K63" s="72">
        <v>0</v>
      </c>
      <c r="L63" s="72">
        <v>0</v>
      </c>
      <c r="M63" s="45">
        <f>ROUND((L63*K63*J63),0)</f>
        <v>0</v>
      </c>
      <c r="N63" s="71">
        <v>0</v>
      </c>
      <c r="O63" s="72">
        <v>0</v>
      </c>
      <c r="P63" s="72">
        <v>0</v>
      </c>
      <c r="Q63" s="45">
        <f>ROUND((P63*O63*N63),0)</f>
        <v>0</v>
      </c>
      <c r="R63" s="71">
        <v>0</v>
      </c>
      <c r="S63" s="72">
        <v>0</v>
      </c>
      <c r="T63" s="72">
        <v>0</v>
      </c>
      <c r="U63" s="45">
        <f t="shared" ref="U63" si="25">ROUND((T63*S63*R63),0)</f>
        <v>0</v>
      </c>
      <c r="V63" s="71">
        <v>0</v>
      </c>
      <c r="W63" s="72">
        <v>0</v>
      </c>
      <c r="X63" s="72">
        <v>0</v>
      </c>
      <c r="Y63" s="45">
        <f t="shared" ref="Y63" si="26">ROUND((X63*W63*V63),0)</f>
        <v>0</v>
      </c>
      <c r="Z63" s="71">
        <v>0</v>
      </c>
      <c r="AA63" s="72">
        <v>0</v>
      </c>
      <c r="AB63" s="72">
        <v>0</v>
      </c>
      <c r="AC63" s="45">
        <f t="shared" ref="AC63" si="27">ROUND((AB63*AA63*Z63),0)</f>
        <v>0</v>
      </c>
      <c r="AD63" s="71">
        <v>0</v>
      </c>
      <c r="AE63" s="72">
        <v>0</v>
      </c>
      <c r="AF63" s="72">
        <v>0</v>
      </c>
      <c r="AG63" s="45">
        <f t="shared" ref="AG63" si="28">ROUND((AF63*AE63*AD63),0)</f>
        <v>0</v>
      </c>
      <c r="AH63" s="71">
        <v>1</v>
      </c>
      <c r="AI63" s="72">
        <v>10000</v>
      </c>
      <c r="AJ63" s="72">
        <v>1</v>
      </c>
      <c r="AK63" s="45">
        <f t="shared" ref="AK63" si="29">ROUND((AJ63*AI63*AH63),0)</f>
        <v>10000</v>
      </c>
      <c r="AL63" s="71">
        <v>1</v>
      </c>
      <c r="AM63" s="72">
        <v>5000</v>
      </c>
      <c r="AN63" s="72">
        <v>1</v>
      </c>
      <c r="AO63" s="45">
        <f t="shared" ref="AO63" si="30">ROUND((AN63*AM63*AL63),0)</f>
        <v>5000</v>
      </c>
      <c r="AP63" s="71">
        <v>3</v>
      </c>
      <c r="AQ63" s="72">
        <v>1500</v>
      </c>
      <c r="AR63" s="72">
        <v>1</v>
      </c>
      <c r="AS63" s="45">
        <f t="shared" ref="AS63" si="31">ROUND((AR63*AQ63*AP63),0)</f>
        <v>4500</v>
      </c>
      <c r="AT63" s="71">
        <v>0</v>
      </c>
      <c r="AU63" s="72">
        <v>0</v>
      </c>
      <c r="AV63" s="72">
        <v>0</v>
      </c>
      <c r="AW63" s="45">
        <f t="shared" ref="AW63" si="32">ROUND((AV63*AU63*AT63),0)</f>
        <v>0</v>
      </c>
      <c r="AX63" s="16"/>
      <c r="AY63" s="16"/>
      <c r="AZ63" s="16"/>
      <c r="BA63" s="45">
        <f t="shared" ref="BA63" si="33">ROUND((AZ63*AY63*AX63),0)</f>
        <v>0</v>
      </c>
      <c r="BB63" s="71">
        <v>0</v>
      </c>
      <c r="BC63" s="72">
        <v>0</v>
      </c>
      <c r="BD63" s="72">
        <v>0</v>
      </c>
      <c r="BE63" s="45">
        <f t="shared" ref="BE63" si="34">ROUND((BD63*BC63*BB63),0)</f>
        <v>0</v>
      </c>
      <c r="BF63" s="16"/>
      <c r="BG63" s="16"/>
      <c r="BH63" s="16"/>
      <c r="BI63" s="45">
        <f t="shared" ref="BI63" si="35">ROUND((BH63*BG63*BF63),0)</f>
        <v>0</v>
      </c>
      <c r="BJ63" s="16"/>
      <c r="BK63" s="16"/>
      <c r="BL63" s="16"/>
      <c r="BM63" s="137">
        <f t="shared" ref="BM63" si="36">ROUND((BL63*BK63*BJ63),0)</f>
        <v>0</v>
      </c>
      <c r="BN63" s="138">
        <v>0</v>
      </c>
      <c r="BO63" s="138">
        <v>0</v>
      </c>
      <c r="BP63" s="138">
        <v>0</v>
      </c>
      <c r="BQ63" s="45">
        <f t="shared" ref="BQ63" si="37">ROUND((BP63*BO63*BN63),0)</f>
        <v>0</v>
      </c>
      <c r="BR63" s="71">
        <v>1</v>
      </c>
      <c r="BS63" s="72">
        <v>20000</v>
      </c>
      <c r="BT63" s="72">
        <v>1</v>
      </c>
      <c r="BU63" s="45">
        <f t="shared" ref="BU63" si="38">ROUND((BT63*BS63*BR63),0)</f>
        <v>20000</v>
      </c>
      <c r="BV63" s="71">
        <v>0</v>
      </c>
      <c r="BW63" s="72">
        <v>0</v>
      </c>
      <c r="BX63" s="72">
        <v>0</v>
      </c>
      <c r="BY63" s="45">
        <f t="shared" ref="BY63" si="39">ROUND((BX63*BW63*BV63),0)</f>
        <v>0</v>
      </c>
      <c r="BZ63" s="16"/>
      <c r="CA63" s="16"/>
      <c r="CB63" s="16"/>
      <c r="CC63" s="45">
        <f t="shared" ref="CC63" si="40">ROUND((CB63*CA63*BZ63),0)</f>
        <v>0</v>
      </c>
      <c r="CD63" s="71">
        <v>0</v>
      </c>
      <c r="CE63" s="72">
        <v>0</v>
      </c>
      <c r="CF63" s="72">
        <v>0</v>
      </c>
      <c r="CG63" s="45">
        <f t="shared" ref="CG63" si="41">ROUND((CF63*CE63*CD63),0)</f>
        <v>0</v>
      </c>
      <c r="CH63" s="71">
        <v>0</v>
      </c>
      <c r="CI63" s="72">
        <v>0</v>
      </c>
      <c r="CJ63" s="72">
        <v>0</v>
      </c>
      <c r="CK63" s="45">
        <f t="shared" ref="CK63" si="42">ROUND((CJ63*CI63*CH63),0)</f>
        <v>0</v>
      </c>
      <c r="CL63" s="94">
        <f t="shared" ref="CL63" si="43">E63+I63+M63+Q63+U63+Y63+AC63+AG63+AK63+AO63+AS63+AW63+BA63+BE63+BI63+BM63+BQ63+BU63+BY63+CC63+CG63+CK63</f>
        <v>103100</v>
      </c>
    </row>
    <row r="66" spans="1:90" x14ac:dyDescent="0.25">
      <c r="A66" s="110">
        <v>2022.2022999999999</v>
      </c>
    </row>
    <row r="68" spans="1:90" ht="15.75" x14ac:dyDescent="0.25">
      <c r="A68" s="210" t="s">
        <v>108</v>
      </c>
      <c r="B68" s="245" t="s">
        <v>36</v>
      </c>
      <c r="C68" s="245"/>
      <c r="D68" s="245"/>
      <c r="E68" s="245"/>
      <c r="F68" s="230" t="s">
        <v>37</v>
      </c>
      <c r="G68" s="227"/>
      <c r="H68" s="227"/>
      <c r="I68" s="228"/>
      <c r="J68" s="223" t="s">
        <v>38</v>
      </c>
      <c r="K68" s="224"/>
      <c r="L68" s="224"/>
      <c r="M68" s="225"/>
      <c r="N68" s="230" t="s">
        <v>39</v>
      </c>
      <c r="O68" s="227"/>
      <c r="P68" s="227"/>
      <c r="Q68" s="228"/>
      <c r="R68" s="230" t="s">
        <v>40</v>
      </c>
      <c r="S68" s="227"/>
      <c r="T68" s="227"/>
      <c r="U68" s="228"/>
      <c r="V68" s="230" t="s">
        <v>41</v>
      </c>
      <c r="W68" s="227"/>
      <c r="X68" s="227"/>
      <c r="Y68" s="228"/>
      <c r="Z68" s="230" t="s">
        <v>42</v>
      </c>
      <c r="AA68" s="227"/>
      <c r="AB68" s="227"/>
      <c r="AC68" s="228"/>
      <c r="AD68" s="230" t="s">
        <v>43</v>
      </c>
      <c r="AE68" s="227"/>
      <c r="AF68" s="227"/>
      <c r="AG68" s="228"/>
      <c r="AH68" s="230" t="s">
        <v>44</v>
      </c>
      <c r="AI68" s="227"/>
      <c r="AJ68" s="227"/>
      <c r="AK68" s="228"/>
      <c r="AL68" s="230" t="s">
        <v>45</v>
      </c>
      <c r="AM68" s="227"/>
      <c r="AN68" s="227"/>
      <c r="AO68" s="228"/>
      <c r="AP68" s="230" t="s">
        <v>46</v>
      </c>
      <c r="AQ68" s="227"/>
      <c r="AR68" s="227"/>
      <c r="AS68" s="228"/>
      <c r="AT68" s="223" t="s">
        <v>47</v>
      </c>
      <c r="AU68" s="224"/>
      <c r="AV68" s="224"/>
      <c r="AW68" s="225"/>
      <c r="AX68" s="230" t="s">
        <v>48</v>
      </c>
      <c r="AY68" s="227"/>
      <c r="AZ68" s="227"/>
      <c r="BA68" s="228"/>
      <c r="BB68" s="230" t="s">
        <v>49</v>
      </c>
      <c r="BC68" s="227"/>
      <c r="BD68" s="227"/>
      <c r="BE68" s="228"/>
      <c r="BF68" s="230" t="s">
        <v>50</v>
      </c>
      <c r="BG68" s="227"/>
      <c r="BH68" s="227"/>
      <c r="BI68" s="228"/>
      <c r="BJ68" s="223" t="s">
        <v>51</v>
      </c>
      <c r="BK68" s="224"/>
      <c r="BL68" s="224"/>
      <c r="BM68" s="225"/>
      <c r="BN68" s="223" t="s">
        <v>52</v>
      </c>
      <c r="BO68" s="224"/>
      <c r="BP68" s="224"/>
      <c r="BQ68" s="225"/>
      <c r="BR68" s="230" t="s">
        <v>53</v>
      </c>
      <c r="BS68" s="227"/>
      <c r="BT68" s="227"/>
      <c r="BU68" s="228"/>
      <c r="BV68" s="223" t="s">
        <v>54</v>
      </c>
      <c r="BW68" s="224"/>
      <c r="BX68" s="224"/>
      <c r="BY68" s="225"/>
      <c r="BZ68" s="230" t="s">
        <v>55</v>
      </c>
      <c r="CA68" s="227"/>
      <c r="CB68" s="227"/>
      <c r="CC68" s="228"/>
      <c r="CD68" s="223" t="s">
        <v>56</v>
      </c>
      <c r="CE68" s="224"/>
      <c r="CF68" s="224"/>
      <c r="CG68" s="225"/>
      <c r="CH68" s="230" t="s">
        <v>57</v>
      </c>
      <c r="CI68" s="227"/>
      <c r="CJ68" s="227"/>
      <c r="CK68" s="228"/>
      <c r="CL68" s="244" t="s">
        <v>130</v>
      </c>
    </row>
    <row r="69" spans="1:90" ht="47.25" x14ac:dyDescent="0.25">
      <c r="A69" s="211"/>
      <c r="B69" s="38" t="s">
        <v>5</v>
      </c>
      <c r="C69" s="38" t="s">
        <v>6</v>
      </c>
      <c r="D69" s="92" t="s">
        <v>7</v>
      </c>
      <c r="E69" s="93" t="s">
        <v>8</v>
      </c>
      <c r="F69" s="38" t="s">
        <v>5</v>
      </c>
      <c r="G69" s="38" t="s">
        <v>6</v>
      </c>
      <c r="H69" s="92" t="s">
        <v>7</v>
      </c>
      <c r="I69" s="93" t="s">
        <v>8</v>
      </c>
      <c r="J69" s="38" t="s">
        <v>5</v>
      </c>
      <c r="K69" s="38" t="s">
        <v>6</v>
      </c>
      <c r="L69" s="92" t="s">
        <v>7</v>
      </c>
      <c r="M69" s="93" t="s">
        <v>8</v>
      </c>
      <c r="N69" s="38" t="s">
        <v>5</v>
      </c>
      <c r="O69" s="38" t="s">
        <v>6</v>
      </c>
      <c r="P69" s="92" t="s">
        <v>7</v>
      </c>
      <c r="Q69" s="93" t="s">
        <v>8</v>
      </c>
      <c r="R69" s="38" t="s">
        <v>5</v>
      </c>
      <c r="S69" s="38" t="s">
        <v>6</v>
      </c>
      <c r="T69" s="92" t="s">
        <v>7</v>
      </c>
      <c r="U69" s="93" t="s">
        <v>8</v>
      </c>
      <c r="V69" s="38" t="s">
        <v>5</v>
      </c>
      <c r="W69" s="38" t="s">
        <v>6</v>
      </c>
      <c r="X69" s="92" t="s">
        <v>7</v>
      </c>
      <c r="Y69" s="93" t="s">
        <v>8</v>
      </c>
      <c r="Z69" s="38" t="s">
        <v>5</v>
      </c>
      <c r="AA69" s="38" t="s">
        <v>6</v>
      </c>
      <c r="AB69" s="92" t="s">
        <v>7</v>
      </c>
      <c r="AC69" s="93" t="s">
        <v>8</v>
      </c>
      <c r="AD69" s="38" t="s">
        <v>5</v>
      </c>
      <c r="AE69" s="38" t="s">
        <v>6</v>
      </c>
      <c r="AF69" s="92" t="s">
        <v>7</v>
      </c>
      <c r="AG69" s="93" t="s">
        <v>8</v>
      </c>
      <c r="AH69" s="38" t="s">
        <v>5</v>
      </c>
      <c r="AI69" s="38" t="s">
        <v>6</v>
      </c>
      <c r="AJ69" s="92" t="s">
        <v>7</v>
      </c>
      <c r="AK69" s="93" t="s">
        <v>8</v>
      </c>
      <c r="AL69" s="38" t="s">
        <v>5</v>
      </c>
      <c r="AM69" s="38" t="s">
        <v>6</v>
      </c>
      <c r="AN69" s="92" t="s">
        <v>7</v>
      </c>
      <c r="AO69" s="42" t="s">
        <v>8</v>
      </c>
      <c r="AP69" s="38" t="s">
        <v>5</v>
      </c>
      <c r="AQ69" s="38" t="s">
        <v>6</v>
      </c>
      <c r="AR69" s="92" t="s">
        <v>7</v>
      </c>
      <c r="AS69" s="42" t="s">
        <v>8</v>
      </c>
      <c r="AT69" s="38" t="s">
        <v>5</v>
      </c>
      <c r="AU69" s="38" t="s">
        <v>6</v>
      </c>
      <c r="AV69" s="92" t="s">
        <v>7</v>
      </c>
      <c r="AW69" s="42" t="s">
        <v>8</v>
      </c>
      <c r="AX69" s="38" t="s">
        <v>5</v>
      </c>
      <c r="AY69" s="38" t="s">
        <v>6</v>
      </c>
      <c r="AZ69" s="92" t="s">
        <v>7</v>
      </c>
      <c r="BA69" s="42" t="s">
        <v>8</v>
      </c>
      <c r="BB69" s="38" t="s">
        <v>5</v>
      </c>
      <c r="BC69" s="38" t="s">
        <v>6</v>
      </c>
      <c r="BD69" s="92" t="s">
        <v>7</v>
      </c>
      <c r="BE69" s="42" t="s">
        <v>8</v>
      </c>
      <c r="BF69" s="38" t="s">
        <v>5</v>
      </c>
      <c r="BG69" s="38" t="s">
        <v>6</v>
      </c>
      <c r="BH69" s="92" t="s">
        <v>7</v>
      </c>
      <c r="BI69" s="42" t="s">
        <v>8</v>
      </c>
      <c r="BJ69" s="38" t="s">
        <v>5</v>
      </c>
      <c r="BK69" s="38" t="s">
        <v>6</v>
      </c>
      <c r="BL69" s="92" t="s">
        <v>7</v>
      </c>
      <c r="BM69" s="42" t="s">
        <v>8</v>
      </c>
      <c r="BN69" s="38" t="s">
        <v>5</v>
      </c>
      <c r="BO69" s="38" t="s">
        <v>6</v>
      </c>
      <c r="BP69" s="92" t="s">
        <v>7</v>
      </c>
      <c r="BQ69" s="42" t="s">
        <v>8</v>
      </c>
      <c r="BR69" s="38" t="s">
        <v>5</v>
      </c>
      <c r="BS69" s="38" t="s">
        <v>6</v>
      </c>
      <c r="BT69" s="92" t="s">
        <v>7</v>
      </c>
      <c r="BU69" s="42" t="s">
        <v>8</v>
      </c>
      <c r="BV69" s="38" t="s">
        <v>5</v>
      </c>
      <c r="BW69" s="38" t="s">
        <v>6</v>
      </c>
      <c r="BX69" s="92" t="s">
        <v>7</v>
      </c>
      <c r="BY69" s="42" t="s">
        <v>8</v>
      </c>
      <c r="BZ69" s="38" t="s">
        <v>5</v>
      </c>
      <c r="CA69" s="38" t="s">
        <v>6</v>
      </c>
      <c r="CB69" s="92" t="s">
        <v>7</v>
      </c>
      <c r="CC69" s="42" t="s">
        <v>8</v>
      </c>
      <c r="CD69" s="38" t="s">
        <v>5</v>
      </c>
      <c r="CE69" s="38" t="s">
        <v>6</v>
      </c>
      <c r="CF69" s="92" t="s">
        <v>7</v>
      </c>
      <c r="CG69" s="42" t="s">
        <v>8</v>
      </c>
      <c r="CH69" s="38" t="s">
        <v>5</v>
      </c>
      <c r="CI69" s="38" t="s">
        <v>6</v>
      </c>
      <c r="CJ69" s="92" t="s">
        <v>7</v>
      </c>
      <c r="CK69" s="42" t="s">
        <v>8</v>
      </c>
      <c r="CL69" s="244"/>
    </row>
    <row r="70" spans="1:90" ht="15.75" x14ac:dyDescent="0.25">
      <c r="A70" s="39">
        <v>1</v>
      </c>
      <c r="B70" s="71">
        <v>1</v>
      </c>
      <c r="C70" s="174">
        <f>E70/B70/D70</f>
        <v>4633.333333333333</v>
      </c>
      <c r="D70" s="72">
        <v>12</v>
      </c>
      <c r="E70" s="45">
        <v>55600</v>
      </c>
      <c r="F70" s="71">
        <v>1</v>
      </c>
      <c r="G70" s="72">
        <v>2000</v>
      </c>
      <c r="H70" s="72">
        <v>12</v>
      </c>
      <c r="I70" s="45">
        <f>ROUND((H70*G70*F70),0)</f>
        <v>24000</v>
      </c>
      <c r="J70" s="71">
        <v>0</v>
      </c>
      <c r="K70" s="72">
        <v>0</v>
      </c>
      <c r="L70" s="72">
        <v>0</v>
      </c>
      <c r="M70" s="45">
        <f>ROUND((L70*K70*J70),0)</f>
        <v>0</v>
      </c>
      <c r="N70" s="71">
        <v>0</v>
      </c>
      <c r="O70" s="72">
        <v>0</v>
      </c>
      <c r="P70" s="72">
        <v>0</v>
      </c>
      <c r="Q70" s="45">
        <f>ROUND((P70*O70*N70),0)</f>
        <v>0</v>
      </c>
      <c r="R70" s="71">
        <v>0</v>
      </c>
      <c r="S70" s="72">
        <v>0</v>
      </c>
      <c r="T70" s="72">
        <v>0</v>
      </c>
      <c r="U70" s="45">
        <f t="shared" ref="U70" si="44">ROUND((T70*S70*R70),0)</f>
        <v>0</v>
      </c>
      <c r="V70" s="71">
        <v>0</v>
      </c>
      <c r="W70" s="72">
        <v>0</v>
      </c>
      <c r="X70" s="72">
        <v>0</v>
      </c>
      <c r="Y70" s="45">
        <f t="shared" ref="Y70" si="45">ROUND((X70*W70*V70),0)</f>
        <v>0</v>
      </c>
      <c r="Z70" s="71">
        <v>0</v>
      </c>
      <c r="AA70" s="72">
        <v>0</v>
      </c>
      <c r="AB70" s="72">
        <v>0</v>
      </c>
      <c r="AC70" s="45">
        <f t="shared" ref="AC70" si="46">ROUND((AB70*AA70*Z70),0)</f>
        <v>0</v>
      </c>
      <c r="AD70" s="71">
        <v>0</v>
      </c>
      <c r="AE70" s="72">
        <v>0</v>
      </c>
      <c r="AF70" s="72">
        <v>0</v>
      </c>
      <c r="AG70" s="45">
        <f t="shared" ref="AG70" si="47">ROUND((AF70*AE70*AD70),0)</f>
        <v>0</v>
      </c>
      <c r="AH70" s="71">
        <v>1</v>
      </c>
      <c r="AI70" s="72">
        <v>10000</v>
      </c>
      <c r="AJ70" s="72">
        <v>1</v>
      </c>
      <c r="AK70" s="45">
        <f t="shared" ref="AK70" si="48">ROUND((AJ70*AI70*AH70),0)</f>
        <v>10000</v>
      </c>
      <c r="AL70" s="71">
        <v>1</v>
      </c>
      <c r="AM70" s="72">
        <v>5000</v>
      </c>
      <c r="AN70" s="72">
        <v>1</v>
      </c>
      <c r="AO70" s="45">
        <f t="shared" ref="AO70" si="49">ROUND((AN70*AM70*AL70),0)</f>
        <v>5000</v>
      </c>
      <c r="AP70" s="71">
        <v>3</v>
      </c>
      <c r="AQ70" s="72">
        <v>1500</v>
      </c>
      <c r="AR70" s="72">
        <v>1</v>
      </c>
      <c r="AS70" s="45">
        <f t="shared" ref="AS70" si="50">ROUND((AR70*AQ70*AP70),0)</f>
        <v>4500</v>
      </c>
      <c r="AT70" s="71">
        <v>0</v>
      </c>
      <c r="AU70" s="72">
        <v>0</v>
      </c>
      <c r="AV70" s="72">
        <v>0</v>
      </c>
      <c r="AW70" s="45">
        <f t="shared" ref="AW70" si="51">ROUND((AV70*AU70*AT70),0)</f>
        <v>0</v>
      </c>
      <c r="AX70" s="16"/>
      <c r="AY70" s="16"/>
      <c r="AZ70" s="16"/>
      <c r="BA70" s="45">
        <f t="shared" ref="BA70" si="52">ROUND((AZ70*AY70*AX70),0)</f>
        <v>0</v>
      </c>
      <c r="BB70" s="71">
        <v>0</v>
      </c>
      <c r="BC70" s="72">
        <v>0</v>
      </c>
      <c r="BD70" s="72">
        <v>0</v>
      </c>
      <c r="BE70" s="45">
        <f t="shared" ref="BE70" si="53">ROUND((BD70*BC70*BB70),0)</f>
        <v>0</v>
      </c>
      <c r="BF70" s="16"/>
      <c r="BG70" s="16"/>
      <c r="BH70" s="16"/>
      <c r="BI70" s="45">
        <f t="shared" ref="BI70" si="54">ROUND((BH70*BG70*BF70),0)</f>
        <v>0</v>
      </c>
      <c r="BJ70" s="16"/>
      <c r="BK70" s="16"/>
      <c r="BL70" s="16"/>
      <c r="BM70" s="137">
        <f t="shared" ref="BM70" si="55">ROUND((BL70*BK70*BJ70),0)</f>
        <v>0</v>
      </c>
      <c r="BN70" s="138">
        <v>0</v>
      </c>
      <c r="BO70" s="138">
        <v>0</v>
      </c>
      <c r="BP70" s="138">
        <v>0</v>
      </c>
      <c r="BQ70" s="45">
        <f t="shared" ref="BQ70" si="56">ROUND((BP70*BO70*BN70),0)</f>
        <v>0</v>
      </c>
      <c r="BR70" s="71">
        <v>1</v>
      </c>
      <c r="BS70" s="72">
        <v>20000</v>
      </c>
      <c r="BT70" s="72">
        <v>1</v>
      </c>
      <c r="BU70" s="45">
        <f t="shared" ref="BU70" si="57">ROUND((BT70*BS70*BR70),0)</f>
        <v>20000</v>
      </c>
      <c r="BV70" s="71">
        <v>0</v>
      </c>
      <c r="BW70" s="72">
        <v>0</v>
      </c>
      <c r="BX70" s="72">
        <v>0</v>
      </c>
      <c r="BY70" s="45">
        <f t="shared" ref="BY70" si="58">ROUND((BX70*BW70*BV70),0)</f>
        <v>0</v>
      </c>
      <c r="BZ70" s="16"/>
      <c r="CA70" s="16"/>
      <c r="CB70" s="16"/>
      <c r="CC70" s="45">
        <f t="shared" ref="CC70" si="59">ROUND((CB70*CA70*BZ70),0)</f>
        <v>0</v>
      </c>
      <c r="CD70" s="71">
        <v>0</v>
      </c>
      <c r="CE70" s="72">
        <v>0</v>
      </c>
      <c r="CF70" s="72">
        <v>0</v>
      </c>
      <c r="CG70" s="45">
        <f t="shared" ref="CG70" si="60">ROUND((CF70*CE70*CD70),0)</f>
        <v>0</v>
      </c>
      <c r="CH70" s="71">
        <v>0</v>
      </c>
      <c r="CI70" s="72">
        <v>0</v>
      </c>
      <c r="CJ70" s="72">
        <v>0</v>
      </c>
      <c r="CK70" s="45">
        <f t="shared" ref="CK70" si="61">ROUND((CJ70*CI70*CH70),0)</f>
        <v>0</v>
      </c>
      <c r="CL70" s="94">
        <f t="shared" ref="CL70" si="62">E70+I70+M70+Q70+U70+Y70+AC70+AG70+AK70+AO70+AS70+AW70+BA70+BE70+BI70+BM70+BQ70+BU70+BY70+CC70+CG70+CK70</f>
        <v>119100</v>
      </c>
    </row>
  </sheetData>
  <mergeCells count="74">
    <mergeCell ref="R3:U3"/>
    <mergeCell ref="CH3:CK3"/>
    <mergeCell ref="CL3:CL4"/>
    <mergeCell ref="AT3:AW3"/>
    <mergeCell ref="AX3:BA3"/>
    <mergeCell ref="BB3:BE3"/>
    <mergeCell ref="BF3:BI3"/>
    <mergeCell ref="BJ3:BM3"/>
    <mergeCell ref="BN3:BQ3"/>
    <mergeCell ref="A56:B56"/>
    <mergeCell ref="BR3:BU3"/>
    <mergeCell ref="BV3:BY3"/>
    <mergeCell ref="BZ3:CC3"/>
    <mergeCell ref="CD3:CG3"/>
    <mergeCell ref="V3:Y3"/>
    <mergeCell ref="Z3:AC3"/>
    <mergeCell ref="AD3:AG3"/>
    <mergeCell ref="AH3:AK3"/>
    <mergeCell ref="AL3:AO3"/>
    <mergeCell ref="AP3:AS3"/>
    <mergeCell ref="A3:A4"/>
    <mergeCell ref="B3:E3"/>
    <mergeCell ref="F3:I3"/>
    <mergeCell ref="J3:M3"/>
    <mergeCell ref="N3:Q3"/>
    <mergeCell ref="A61:A62"/>
    <mergeCell ref="B61:E61"/>
    <mergeCell ref="F61:I61"/>
    <mergeCell ref="J61:M61"/>
    <mergeCell ref="N61:Q61"/>
    <mergeCell ref="R61:U61"/>
    <mergeCell ref="V61:Y61"/>
    <mergeCell ref="Z61:AC61"/>
    <mergeCell ref="AD61:AG61"/>
    <mergeCell ref="AH61:AK61"/>
    <mergeCell ref="BR61:BU61"/>
    <mergeCell ref="BV61:BY61"/>
    <mergeCell ref="AL61:AO61"/>
    <mergeCell ref="AP61:AS61"/>
    <mergeCell ref="AT61:AW61"/>
    <mergeCell ref="AX61:BA61"/>
    <mergeCell ref="BB61:BE61"/>
    <mergeCell ref="CL61:CL62"/>
    <mergeCell ref="A68:A69"/>
    <mergeCell ref="B68:E68"/>
    <mergeCell ref="F68:I68"/>
    <mergeCell ref="J68:M68"/>
    <mergeCell ref="N68:Q68"/>
    <mergeCell ref="R68:U68"/>
    <mergeCell ref="V68:Y68"/>
    <mergeCell ref="Z68:AC68"/>
    <mergeCell ref="AD68:AG68"/>
    <mergeCell ref="AH68:AK68"/>
    <mergeCell ref="AL68:AO68"/>
    <mergeCell ref="AP68:AS68"/>
    <mergeCell ref="BF61:BI61"/>
    <mergeCell ref="BJ61:BM61"/>
    <mergeCell ref="BN61:BQ61"/>
    <mergeCell ref="C59:E59"/>
    <mergeCell ref="CH68:CK68"/>
    <mergeCell ref="CL68:CL69"/>
    <mergeCell ref="BN68:BQ68"/>
    <mergeCell ref="BR68:BU68"/>
    <mergeCell ref="BV68:BY68"/>
    <mergeCell ref="BZ68:CC68"/>
    <mergeCell ref="CD68:CG68"/>
    <mergeCell ref="AT68:AW68"/>
    <mergeCell ref="AX68:BA68"/>
    <mergeCell ref="BB68:BE68"/>
    <mergeCell ref="BF68:BI68"/>
    <mergeCell ref="BJ68:BM68"/>
    <mergeCell ref="BZ61:CC61"/>
    <mergeCell ref="CD61:CG61"/>
    <mergeCell ref="CH61:CK6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W65"/>
  <sheetViews>
    <sheetView workbookViewId="0">
      <selection activeCell="A52" sqref="A52:XFD55"/>
    </sheetView>
  </sheetViews>
  <sheetFormatPr defaultRowHeight="15" x14ac:dyDescent="0.25"/>
  <cols>
    <col min="2" max="2" width="9.5703125" bestFit="1" customWidth="1"/>
    <col min="3" max="3" width="12.42578125" bestFit="1" customWidth="1"/>
    <col min="4" max="4" width="8.42578125" customWidth="1"/>
    <col min="5" max="5" width="14.5703125" bestFit="1" customWidth="1"/>
    <col min="6" max="6" width="9.5703125" customWidth="1"/>
    <col min="7" max="7" width="12.42578125" bestFit="1" customWidth="1"/>
    <col min="8" max="8" width="8.42578125" customWidth="1"/>
    <col min="9" max="9" width="13.42578125" bestFit="1" customWidth="1"/>
    <col min="10" max="10" width="9.5703125" customWidth="1"/>
    <col min="11" max="11" width="13.7109375" bestFit="1" customWidth="1"/>
    <col min="12" max="12" width="9.5703125" customWidth="1"/>
    <col min="13" max="13" width="14.5703125" bestFit="1" customWidth="1"/>
    <col min="14" max="14" width="9.5703125" customWidth="1"/>
    <col min="15" max="15" width="13.7109375" bestFit="1" customWidth="1"/>
    <col min="16" max="16" width="11.5703125" customWidth="1"/>
    <col min="17" max="17" width="19.28515625" customWidth="1"/>
    <col min="18" max="18" width="16.140625" customWidth="1"/>
    <col min="19" max="21" width="10.7109375" customWidth="1"/>
    <col min="22" max="22" width="13.7109375" customWidth="1"/>
    <col min="23" max="23" width="14" customWidth="1"/>
    <col min="24" max="25" width="10.7109375" customWidth="1"/>
    <col min="26" max="26" width="13.7109375" customWidth="1"/>
    <col min="27" max="27" width="15.7109375" customWidth="1"/>
  </cols>
  <sheetData>
    <row r="2" spans="1:18" ht="15.75" x14ac:dyDescent="0.25">
      <c r="A2" s="56" t="s">
        <v>137</v>
      </c>
    </row>
    <row r="3" spans="1:18" ht="15.75" x14ac:dyDescent="0.25">
      <c r="A3" s="1"/>
    </row>
    <row r="4" spans="1:18" ht="30" customHeight="1" x14ac:dyDescent="0.25">
      <c r="A4" s="210" t="s">
        <v>108</v>
      </c>
      <c r="B4" s="223" t="s">
        <v>62</v>
      </c>
      <c r="C4" s="224"/>
      <c r="D4" s="224"/>
      <c r="E4" s="225"/>
      <c r="F4" s="223" t="s">
        <v>63</v>
      </c>
      <c r="G4" s="224"/>
      <c r="H4" s="224"/>
      <c r="I4" s="225"/>
      <c r="J4" s="230" t="s">
        <v>64</v>
      </c>
      <c r="K4" s="227"/>
      <c r="L4" s="227"/>
      <c r="M4" s="228"/>
      <c r="N4" s="230" t="s">
        <v>200</v>
      </c>
      <c r="O4" s="227"/>
      <c r="P4" s="227"/>
      <c r="Q4" s="228"/>
      <c r="R4" s="208" t="s">
        <v>130</v>
      </c>
    </row>
    <row r="5" spans="1:18" ht="47.25" x14ac:dyDescent="0.25">
      <c r="A5" s="211"/>
      <c r="B5" s="38" t="s">
        <v>5</v>
      </c>
      <c r="C5" s="38" t="s">
        <v>6</v>
      </c>
      <c r="D5" s="92" t="s">
        <v>7</v>
      </c>
      <c r="E5" s="97" t="s">
        <v>8</v>
      </c>
      <c r="F5" s="38" t="s">
        <v>5</v>
      </c>
      <c r="G5" s="38" t="s">
        <v>6</v>
      </c>
      <c r="H5" s="92" t="s">
        <v>7</v>
      </c>
      <c r="I5" s="97" t="s">
        <v>8</v>
      </c>
      <c r="J5" s="38" t="s">
        <v>5</v>
      </c>
      <c r="K5" s="38" t="s">
        <v>6</v>
      </c>
      <c r="L5" s="92" t="s">
        <v>7</v>
      </c>
      <c r="M5" s="97" t="s">
        <v>8</v>
      </c>
      <c r="N5" s="38" t="s">
        <v>5</v>
      </c>
      <c r="O5" s="38" t="s">
        <v>6</v>
      </c>
      <c r="P5" s="92" t="s">
        <v>7</v>
      </c>
      <c r="Q5" s="97" t="s">
        <v>8</v>
      </c>
      <c r="R5" s="209"/>
    </row>
    <row r="6" spans="1:18" ht="15.75" hidden="1" x14ac:dyDescent="0.25">
      <c r="A6" s="81">
        <v>1</v>
      </c>
      <c r="B6" s="71">
        <v>0</v>
      </c>
      <c r="C6" s="72">
        <v>0</v>
      </c>
      <c r="D6" s="72">
        <v>0</v>
      </c>
      <c r="E6" s="96">
        <f>ROUND((D6*C6*B6),0)</f>
        <v>0</v>
      </c>
      <c r="F6" s="71">
        <v>0</v>
      </c>
      <c r="G6" s="72">
        <v>0</v>
      </c>
      <c r="H6" s="72">
        <v>0</v>
      </c>
      <c r="I6" s="96">
        <f>ROUND((H6*G6*F6),0)</f>
        <v>0</v>
      </c>
      <c r="J6" s="71">
        <v>0</v>
      </c>
      <c r="K6" s="72">
        <v>0</v>
      </c>
      <c r="L6" s="72">
        <v>0</v>
      </c>
      <c r="M6" s="96">
        <f>ROUND((L6*K6*J6),0)</f>
        <v>0</v>
      </c>
      <c r="N6" s="71">
        <v>0</v>
      </c>
      <c r="O6" s="72">
        <v>0</v>
      </c>
      <c r="P6" s="72">
        <v>0</v>
      </c>
      <c r="Q6" s="96">
        <f>ROUND((P6*O6*N6),0)</f>
        <v>0</v>
      </c>
      <c r="R6" s="96">
        <f t="shared" ref="R6" si="0">E6+I6+M6</f>
        <v>0</v>
      </c>
    </row>
    <row r="7" spans="1:18" ht="15.75" hidden="1" x14ac:dyDescent="0.25">
      <c r="A7" s="40">
        <v>3</v>
      </c>
      <c r="B7" s="71">
        <v>1</v>
      </c>
      <c r="C7" s="72">
        <v>1700</v>
      </c>
      <c r="D7" s="72">
        <v>1</v>
      </c>
      <c r="E7" s="28">
        <f t="shared" ref="E7:E55" si="1">ROUND((D7*C7*B7),0)</f>
        <v>1700</v>
      </c>
      <c r="F7" s="71">
        <v>1</v>
      </c>
      <c r="G7" s="72">
        <v>2000</v>
      </c>
      <c r="H7" s="72">
        <v>1</v>
      </c>
      <c r="I7" s="28">
        <f t="shared" ref="I7:I55" si="2">ROUND((H7*G7*F7),0)</f>
        <v>2000</v>
      </c>
      <c r="J7" s="71">
        <v>1</v>
      </c>
      <c r="K7" s="72">
        <v>1000</v>
      </c>
      <c r="L7" s="72">
        <v>12</v>
      </c>
      <c r="M7" s="28">
        <f t="shared" ref="M7:M55" si="3">ROUND((L7*K7*J7),0)</f>
        <v>12000</v>
      </c>
      <c r="N7" s="71">
        <v>1</v>
      </c>
      <c r="O7" s="72">
        <f>15900+27900+29900</f>
        <v>73700</v>
      </c>
      <c r="P7" s="72">
        <v>1</v>
      </c>
      <c r="Q7" s="28">
        <f t="shared" ref="Q7:Q55" si="4">ROUND((P7*O7*N7),0)</f>
        <v>73700</v>
      </c>
      <c r="R7" s="28">
        <f>E7+I7+M7+Q7</f>
        <v>89400</v>
      </c>
    </row>
    <row r="8" spans="1:18" ht="15.75" hidden="1" x14ac:dyDescent="0.25">
      <c r="A8" s="40">
        <v>4</v>
      </c>
      <c r="B8" s="71">
        <v>1</v>
      </c>
      <c r="C8" s="72">
        <v>3600</v>
      </c>
      <c r="D8" s="72">
        <v>1</v>
      </c>
      <c r="E8" s="28">
        <f t="shared" si="1"/>
        <v>3600</v>
      </c>
      <c r="F8" s="71">
        <v>1</v>
      </c>
      <c r="G8" s="72">
        <v>2000</v>
      </c>
      <c r="H8" s="72">
        <v>1</v>
      </c>
      <c r="I8" s="28">
        <f t="shared" si="2"/>
        <v>2000</v>
      </c>
      <c r="J8" s="71">
        <v>1</v>
      </c>
      <c r="K8" s="72">
        <v>1000</v>
      </c>
      <c r="L8" s="72">
        <v>12</v>
      </c>
      <c r="M8" s="28">
        <f t="shared" si="3"/>
        <v>12000</v>
      </c>
      <c r="N8" s="71">
        <v>1</v>
      </c>
      <c r="O8" s="72">
        <f t="shared" ref="O8:O55" si="5">15900+27900+29900</f>
        <v>73700</v>
      </c>
      <c r="P8" s="72">
        <v>1</v>
      </c>
      <c r="Q8" s="28">
        <f t="shared" si="4"/>
        <v>73700</v>
      </c>
      <c r="R8" s="28">
        <f t="shared" ref="R8:R55" si="6">E8+I8+M8+Q8</f>
        <v>91300</v>
      </c>
    </row>
    <row r="9" spans="1:18" ht="15.75" hidden="1" x14ac:dyDescent="0.25">
      <c r="A9" s="40">
        <v>5</v>
      </c>
      <c r="B9" s="71">
        <v>3</v>
      </c>
      <c r="C9" s="72">
        <v>800</v>
      </c>
      <c r="D9" s="72">
        <v>1</v>
      </c>
      <c r="E9" s="28">
        <f t="shared" si="1"/>
        <v>2400</v>
      </c>
      <c r="F9" s="71">
        <v>1</v>
      </c>
      <c r="G9" s="72">
        <v>2000</v>
      </c>
      <c r="H9" s="72">
        <v>1</v>
      </c>
      <c r="I9" s="28">
        <f t="shared" si="2"/>
        <v>2000</v>
      </c>
      <c r="J9" s="71">
        <v>1</v>
      </c>
      <c r="K9" s="72">
        <v>1000</v>
      </c>
      <c r="L9" s="72">
        <v>12</v>
      </c>
      <c r="M9" s="28">
        <f t="shared" si="3"/>
        <v>12000</v>
      </c>
      <c r="N9" s="71">
        <v>1</v>
      </c>
      <c r="O9" s="72">
        <f t="shared" si="5"/>
        <v>73700</v>
      </c>
      <c r="P9" s="72">
        <v>1</v>
      </c>
      <c r="Q9" s="28">
        <f t="shared" si="4"/>
        <v>73700</v>
      </c>
      <c r="R9" s="28">
        <f t="shared" si="6"/>
        <v>90100</v>
      </c>
    </row>
    <row r="10" spans="1:18" ht="15.75" hidden="1" x14ac:dyDescent="0.25">
      <c r="A10" s="40">
        <v>11</v>
      </c>
      <c r="B10" s="71">
        <v>1</v>
      </c>
      <c r="C10" s="72">
        <v>2900</v>
      </c>
      <c r="D10" s="72">
        <v>1</v>
      </c>
      <c r="E10" s="28">
        <f t="shared" si="1"/>
        <v>2900</v>
      </c>
      <c r="F10" s="71">
        <v>1</v>
      </c>
      <c r="G10" s="72">
        <v>2000</v>
      </c>
      <c r="H10" s="72">
        <v>1</v>
      </c>
      <c r="I10" s="28">
        <f t="shared" si="2"/>
        <v>2000</v>
      </c>
      <c r="J10" s="71">
        <v>1</v>
      </c>
      <c r="K10" s="72">
        <v>1000</v>
      </c>
      <c r="L10" s="72">
        <v>12</v>
      </c>
      <c r="M10" s="28">
        <f t="shared" si="3"/>
        <v>12000</v>
      </c>
      <c r="N10" s="71">
        <v>1</v>
      </c>
      <c r="O10" s="72">
        <f t="shared" si="5"/>
        <v>73700</v>
      </c>
      <c r="P10" s="72">
        <v>1</v>
      </c>
      <c r="Q10" s="28">
        <f t="shared" si="4"/>
        <v>73700</v>
      </c>
      <c r="R10" s="28">
        <f t="shared" si="6"/>
        <v>90600</v>
      </c>
    </row>
    <row r="11" spans="1:18" ht="15.75" hidden="1" x14ac:dyDescent="0.25">
      <c r="A11" s="40">
        <v>13</v>
      </c>
      <c r="B11" s="71">
        <v>1</v>
      </c>
      <c r="C11" s="72">
        <v>800</v>
      </c>
      <c r="D11" s="72">
        <v>1</v>
      </c>
      <c r="E11" s="28">
        <f t="shared" si="1"/>
        <v>800</v>
      </c>
      <c r="F11" s="71">
        <v>1</v>
      </c>
      <c r="G11" s="72">
        <v>2000</v>
      </c>
      <c r="H11" s="72">
        <v>1</v>
      </c>
      <c r="I11" s="28">
        <f t="shared" si="2"/>
        <v>2000</v>
      </c>
      <c r="J11" s="71">
        <v>1</v>
      </c>
      <c r="K11" s="72">
        <v>1000</v>
      </c>
      <c r="L11" s="72">
        <v>12</v>
      </c>
      <c r="M11" s="28">
        <f t="shared" si="3"/>
        <v>12000</v>
      </c>
      <c r="N11" s="71">
        <v>1</v>
      </c>
      <c r="O11" s="72">
        <f t="shared" si="5"/>
        <v>73700</v>
      </c>
      <c r="P11" s="72">
        <v>1</v>
      </c>
      <c r="Q11" s="28">
        <f t="shared" si="4"/>
        <v>73700</v>
      </c>
      <c r="R11" s="28">
        <f t="shared" si="6"/>
        <v>88500</v>
      </c>
    </row>
    <row r="12" spans="1:18" ht="15.75" hidden="1" x14ac:dyDescent="0.25">
      <c r="A12" s="40">
        <v>16</v>
      </c>
      <c r="B12" s="71">
        <v>1</v>
      </c>
      <c r="C12" s="72">
        <v>800</v>
      </c>
      <c r="D12" s="72">
        <v>1</v>
      </c>
      <c r="E12" s="28">
        <f t="shared" si="1"/>
        <v>800</v>
      </c>
      <c r="F12" s="71">
        <v>1</v>
      </c>
      <c r="G12" s="72">
        <v>2000</v>
      </c>
      <c r="H12" s="72">
        <v>1</v>
      </c>
      <c r="I12" s="28">
        <f t="shared" si="2"/>
        <v>2000</v>
      </c>
      <c r="J12" s="71">
        <v>1</v>
      </c>
      <c r="K12" s="72">
        <v>1000</v>
      </c>
      <c r="L12" s="72">
        <v>12</v>
      </c>
      <c r="M12" s="28">
        <f t="shared" si="3"/>
        <v>12000</v>
      </c>
      <c r="N12" s="71">
        <v>1</v>
      </c>
      <c r="O12" s="72">
        <f t="shared" si="5"/>
        <v>73700</v>
      </c>
      <c r="P12" s="72">
        <v>1</v>
      </c>
      <c r="Q12" s="28">
        <f t="shared" si="4"/>
        <v>73700</v>
      </c>
      <c r="R12" s="28">
        <f t="shared" si="6"/>
        <v>88500</v>
      </c>
    </row>
    <row r="13" spans="1:18" ht="15.75" hidden="1" x14ac:dyDescent="0.25">
      <c r="A13" s="40">
        <v>18</v>
      </c>
      <c r="B13" s="71">
        <v>1</v>
      </c>
      <c r="C13" s="72">
        <v>800</v>
      </c>
      <c r="D13" s="72">
        <v>1</v>
      </c>
      <c r="E13" s="28">
        <f t="shared" si="1"/>
        <v>800</v>
      </c>
      <c r="F13" s="71">
        <v>1</v>
      </c>
      <c r="G13" s="72">
        <v>2000</v>
      </c>
      <c r="H13" s="72">
        <v>1</v>
      </c>
      <c r="I13" s="28">
        <f t="shared" si="2"/>
        <v>2000</v>
      </c>
      <c r="J13" s="71">
        <v>1</v>
      </c>
      <c r="K13" s="72">
        <v>1000</v>
      </c>
      <c r="L13" s="72">
        <v>12</v>
      </c>
      <c r="M13" s="28">
        <f t="shared" si="3"/>
        <v>12000</v>
      </c>
      <c r="N13" s="71">
        <v>1</v>
      </c>
      <c r="O13" s="72">
        <f t="shared" si="5"/>
        <v>73700</v>
      </c>
      <c r="P13" s="72">
        <v>1</v>
      </c>
      <c r="Q13" s="28">
        <f t="shared" si="4"/>
        <v>73700</v>
      </c>
      <c r="R13" s="28">
        <f t="shared" si="6"/>
        <v>88500</v>
      </c>
    </row>
    <row r="14" spans="1:18" ht="15.75" hidden="1" x14ac:dyDescent="0.25">
      <c r="A14" s="40">
        <v>20</v>
      </c>
      <c r="B14" s="71">
        <v>1</v>
      </c>
      <c r="C14" s="72">
        <v>3600</v>
      </c>
      <c r="D14" s="72">
        <v>1</v>
      </c>
      <c r="E14" s="28">
        <f t="shared" si="1"/>
        <v>3600</v>
      </c>
      <c r="F14" s="71">
        <v>1</v>
      </c>
      <c r="G14" s="72">
        <v>2000</v>
      </c>
      <c r="H14" s="72">
        <v>1</v>
      </c>
      <c r="I14" s="28">
        <f t="shared" si="2"/>
        <v>2000</v>
      </c>
      <c r="J14" s="71">
        <v>1</v>
      </c>
      <c r="K14" s="72">
        <v>1000</v>
      </c>
      <c r="L14" s="72">
        <v>12</v>
      </c>
      <c r="M14" s="28">
        <f t="shared" si="3"/>
        <v>12000</v>
      </c>
      <c r="N14" s="71">
        <v>1</v>
      </c>
      <c r="O14" s="72">
        <f t="shared" si="5"/>
        <v>73700</v>
      </c>
      <c r="P14" s="72">
        <v>1</v>
      </c>
      <c r="Q14" s="28">
        <f t="shared" si="4"/>
        <v>73700</v>
      </c>
      <c r="R14" s="28">
        <f t="shared" si="6"/>
        <v>91300</v>
      </c>
    </row>
    <row r="15" spans="1:18" ht="15.75" hidden="1" x14ac:dyDescent="0.25">
      <c r="A15" s="40">
        <v>21</v>
      </c>
      <c r="B15" s="71">
        <v>2</v>
      </c>
      <c r="C15" s="72">
        <v>1350</v>
      </c>
      <c r="D15" s="72">
        <v>1</v>
      </c>
      <c r="E15" s="28">
        <f t="shared" si="1"/>
        <v>2700</v>
      </c>
      <c r="F15" s="71">
        <v>1</v>
      </c>
      <c r="G15" s="72">
        <v>2000</v>
      </c>
      <c r="H15" s="72">
        <v>1</v>
      </c>
      <c r="I15" s="28">
        <f t="shared" si="2"/>
        <v>2000</v>
      </c>
      <c r="J15" s="71">
        <v>1</v>
      </c>
      <c r="K15" s="72">
        <v>1000</v>
      </c>
      <c r="L15" s="72">
        <v>12</v>
      </c>
      <c r="M15" s="28">
        <f t="shared" si="3"/>
        <v>12000</v>
      </c>
      <c r="N15" s="71">
        <v>1</v>
      </c>
      <c r="O15" s="72">
        <f t="shared" si="5"/>
        <v>73700</v>
      </c>
      <c r="P15" s="72">
        <v>1</v>
      </c>
      <c r="Q15" s="28">
        <f t="shared" si="4"/>
        <v>73700</v>
      </c>
      <c r="R15" s="28">
        <f t="shared" si="6"/>
        <v>90400</v>
      </c>
    </row>
    <row r="16" spans="1:18" ht="15.75" hidden="1" x14ac:dyDescent="0.25">
      <c r="A16" s="40">
        <v>22</v>
      </c>
      <c r="B16" s="71">
        <v>1</v>
      </c>
      <c r="C16" s="72">
        <v>800</v>
      </c>
      <c r="D16" s="72">
        <v>1</v>
      </c>
      <c r="E16" s="28">
        <f t="shared" si="1"/>
        <v>800</v>
      </c>
      <c r="F16" s="71">
        <v>1</v>
      </c>
      <c r="G16" s="72">
        <v>2000</v>
      </c>
      <c r="H16" s="72">
        <v>1</v>
      </c>
      <c r="I16" s="28">
        <f t="shared" si="2"/>
        <v>2000</v>
      </c>
      <c r="J16" s="71">
        <v>1</v>
      </c>
      <c r="K16" s="72">
        <v>1000</v>
      </c>
      <c r="L16" s="72">
        <v>12</v>
      </c>
      <c r="M16" s="28">
        <f t="shared" si="3"/>
        <v>12000</v>
      </c>
      <c r="N16" s="71">
        <v>1</v>
      </c>
      <c r="O16" s="72">
        <f t="shared" si="5"/>
        <v>73700</v>
      </c>
      <c r="P16" s="72">
        <v>1</v>
      </c>
      <c r="Q16" s="28">
        <f t="shared" si="4"/>
        <v>73700</v>
      </c>
      <c r="R16" s="28">
        <f t="shared" si="6"/>
        <v>88500</v>
      </c>
    </row>
    <row r="17" spans="1:18" ht="15.75" hidden="1" x14ac:dyDescent="0.25">
      <c r="A17" s="40">
        <v>23</v>
      </c>
      <c r="B17" s="71">
        <v>1</v>
      </c>
      <c r="C17" s="72">
        <v>1700</v>
      </c>
      <c r="D17" s="72">
        <v>1</v>
      </c>
      <c r="E17" s="28">
        <f t="shared" si="1"/>
        <v>1700</v>
      </c>
      <c r="F17" s="71">
        <v>1</v>
      </c>
      <c r="G17" s="72">
        <v>2000</v>
      </c>
      <c r="H17" s="72">
        <v>1</v>
      </c>
      <c r="I17" s="28">
        <f t="shared" si="2"/>
        <v>2000</v>
      </c>
      <c r="J17" s="71">
        <v>1</v>
      </c>
      <c r="K17" s="72">
        <v>1000</v>
      </c>
      <c r="L17" s="72">
        <v>12</v>
      </c>
      <c r="M17" s="28">
        <f t="shared" si="3"/>
        <v>12000</v>
      </c>
      <c r="N17" s="71">
        <v>1</v>
      </c>
      <c r="O17" s="72">
        <f t="shared" si="5"/>
        <v>73700</v>
      </c>
      <c r="P17" s="72">
        <v>1</v>
      </c>
      <c r="Q17" s="28">
        <f t="shared" si="4"/>
        <v>73700</v>
      </c>
      <c r="R17" s="28">
        <f t="shared" si="6"/>
        <v>89400</v>
      </c>
    </row>
    <row r="18" spans="1:18" ht="15.75" hidden="1" x14ac:dyDescent="0.25">
      <c r="A18" s="40">
        <v>26</v>
      </c>
      <c r="B18" s="71">
        <v>1</v>
      </c>
      <c r="C18" s="72">
        <v>800</v>
      </c>
      <c r="D18" s="72">
        <v>1</v>
      </c>
      <c r="E18" s="28">
        <f t="shared" si="1"/>
        <v>800</v>
      </c>
      <c r="F18" s="71">
        <v>1</v>
      </c>
      <c r="G18" s="72">
        <v>2000</v>
      </c>
      <c r="H18" s="72">
        <v>1</v>
      </c>
      <c r="I18" s="28">
        <f t="shared" si="2"/>
        <v>2000</v>
      </c>
      <c r="J18" s="71">
        <v>1</v>
      </c>
      <c r="K18" s="72">
        <v>1000</v>
      </c>
      <c r="L18" s="72">
        <v>12</v>
      </c>
      <c r="M18" s="28">
        <f t="shared" si="3"/>
        <v>12000</v>
      </c>
      <c r="N18" s="71">
        <v>1</v>
      </c>
      <c r="O18" s="72">
        <f t="shared" si="5"/>
        <v>73700</v>
      </c>
      <c r="P18" s="72">
        <v>1</v>
      </c>
      <c r="Q18" s="28">
        <f t="shared" si="4"/>
        <v>73700</v>
      </c>
      <c r="R18" s="28">
        <f t="shared" si="6"/>
        <v>88500</v>
      </c>
    </row>
    <row r="19" spans="1:18" ht="15.75" hidden="1" x14ac:dyDescent="0.25">
      <c r="A19" s="40">
        <v>27</v>
      </c>
      <c r="B19" s="71">
        <v>1</v>
      </c>
      <c r="C19" s="72">
        <v>800</v>
      </c>
      <c r="D19" s="72">
        <v>1</v>
      </c>
      <c r="E19" s="28">
        <f t="shared" si="1"/>
        <v>800</v>
      </c>
      <c r="F19" s="71">
        <v>1</v>
      </c>
      <c r="G19" s="72">
        <v>2000</v>
      </c>
      <c r="H19" s="72">
        <v>1</v>
      </c>
      <c r="I19" s="28">
        <f t="shared" si="2"/>
        <v>2000</v>
      </c>
      <c r="J19" s="71">
        <v>1</v>
      </c>
      <c r="K19" s="72">
        <v>1000</v>
      </c>
      <c r="L19" s="72">
        <v>12</v>
      </c>
      <c r="M19" s="28">
        <f t="shared" si="3"/>
        <v>12000</v>
      </c>
      <c r="N19" s="71">
        <v>1</v>
      </c>
      <c r="O19" s="72">
        <f t="shared" si="5"/>
        <v>73700</v>
      </c>
      <c r="P19" s="72">
        <v>1</v>
      </c>
      <c r="Q19" s="28">
        <f t="shared" si="4"/>
        <v>73700</v>
      </c>
      <c r="R19" s="28">
        <f t="shared" si="6"/>
        <v>88500</v>
      </c>
    </row>
    <row r="20" spans="1:18" ht="15.75" hidden="1" x14ac:dyDescent="0.25">
      <c r="A20" s="40">
        <v>28</v>
      </c>
      <c r="B20" s="71">
        <v>1</v>
      </c>
      <c r="C20" s="72">
        <v>800</v>
      </c>
      <c r="D20" s="72">
        <v>1</v>
      </c>
      <c r="E20" s="28">
        <f t="shared" si="1"/>
        <v>800</v>
      </c>
      <c r="F20" s="74">
        <v>1</v>
      </c>
      <c r="G20" s="73">
        <v>2000</v>
      </c>
      <c r="H20" s="73">
        <v>1</v>
      </c>
      <c r="I20" s="28">
        <f t="shared" si="2"/>
        <v>2000</v>
      </c>
      <c r="J20" s="71">
        <v>1</v>
      </c>
      <c r="K20" s="72">
        <v>1000</v>
      </c>
      <c r="L20" s="72">
        <v>12</v>
      </c>
      <c r="M20" s="28">
        <f t="shared" si="3"/>
        <v>12000</v>
      </c>
      <c r="N20" s="71">
        <v>1</v>
      </c>
      <c r="O20" s="72">
        <f t="shared" si="5"/>
        <v>73700</v>
      </c>
      <c r="P20" s="72">
        <v>1</v>
      </c>
      <c r="Q20" s="28">
        <f t="shared" si="4"/>
        <v>73700</v>
      </c>
      <c r="R20" s="28">
        <f t="shared" si="6"/>
        <v>88500</v>
      </c>
    </row>
    <row r="21" spans="1:18" ht="15.75" hidden="1" x14ac:dyDescent="0.25">
      <c r="A21" s="40">
        <v>31</v>
      </c>
      <c r="B21" s="71">
        <v>1</v>
      </c>
      <c r="C21" s="72">
        <v>800</v>
      </c>
      <c r="D21" s="72">
        <v>1</v>
      </c>
      <c r="E21" s="28">
        <f t="shared" si="1"/>
        <v>800</v>
      </c>
      <c r="F21" s="71">
        <v>1</v>
      </c>
      <c r="G21" s="72">
        <v>2000</v>
      </c>
      <c r="H21" s="72">
        <v>1</v>
      </c>
      <c r="I21" s="28">
        <f t="shared" si="2"/>
        <v>2000</v>
      </c>
      <c r="J21" s="71">
        <v>1</v>
      </c>
      <c r="K21" s="72">
        <v>1000</v>
      </c>
      <c r="L21" s="72">
        <v>12</v>
      </c>
      <c r="M21" s="28">
        <f t="shared" si="3"/>
        <v>12000</v>
      </c>
      <c r="N21" s="71">
        <v>1</v>
      </c>
      <c r="O21" s="72">
        <f t="shared" si="5"/>
        <v>73700</v>
      </c>
      <c r="P21" s="72">
        <v>1</v>
      </c>
      <c r="Q21" s="28">
        <f t="shared" si="4"/>
        <v>73700</v>
      </c>
      <c r="R21" s="28">
        <f t="shared" si="6"/>
        <v>88500</v>
      </c>
    </row>
    <row r="22" spans="1:18" ht="15.75" hidden="1" x14ac:dyDescent="0.25">
      <c r="A22" s="40">
        <v>33</v>
      </c>
      <c r="B22" s="71">
        <v>1</v>
      </c>
      <c r="C22" s="72">
        <v>3600</v>
      </c>
      <c r="D22" s="72">
        <v>1</v>
      </c>
      <c r="E22" s="28">
        <f t="shared" si="1"/>
        <v>3600</v>
      </c>
      <c r="F22" s="71">
        <v>1</v>
      </c>
      <c r="G22" s="72">
        <v>2000</v>
      </c>
      <c r="H22" s="72">
        <v>1</v>
      </c>
      <c r="I22" s="28">
        <f t="shared" si="2"/>
        <v>2000</v>
      </c>
      <c r="J22" s="71">
        <v>1</v>
      </c>
      <c r="K22" s="72">
        <v>1000</v>
      </c>
      <c r="L22" s="72">
        <v>12</v>
      </c>
      <c r="M22" s="28">
        <f t="shared" si="3"/>
        <v>12000</v>
      </c>
      <c r="N22" s="71">
        <v>1</v>
      </c>
      <c r="O22" s="72">
        <f t="shared" si="5"/>
        <v>73700</v>
      </c>
      <c r="P22" s="72">
        <v>1</v>
      </c>
      <c r="Q22" s="28">
        <f t="shared" si="4"/>
        <v>73700</v>
      </c>
      <c r="R22" s="28">
        <f t="shared" si="6"/>
        <v>91300</v>
      </c>
    </row>
    <row r="23" spans="1:18" ht="15.75" hidden="1" x14ac:dyDescent="0.25">
      <c r="A23" s="40">
        <v>34</v>
      </c>
      <c r="B23" s="71">
        <v>1</v>
      </c>
      <c r="C23" s="72">
        <v>800</v>
      </c>
      <c r="D23" s="72">
        <v>1</v>
      </c>
      <c r="E23" s="28">
        <f t="shared" si="1"/>
        <v>800</v>
      </c>
      <c r="F23" s="71">
        <v>1</v>
      </c>
      <c r="G23" s="72">
        <v>2000</v>
      </c>
      <c r="H23" s="72">
        <v>1</v>
      </c>
      <c r="I23" s="28">
        <f t="shared" si="2"/>
        <v>2000</v>
      </c>
      <c r="J23" s="71">
        <v>1</v>
      </c>
      <c r="K23" s="72">
        <v>1000</v>
      </c>
      <c r="L23" s="72">
        <v>12</v>
      </c>
      <c r="M23" s="28">
        <f t="shared" si="3"/>
        <v>12000</v>
      </c>
      <c r="N23" s="71">
        <v>1</v>
      </c>
      <c r="O23" s="72">
        <f t="shared" si="5"/>
        <v>73700</v>
      </c>
      <c r="P23" s="72">
        <v>1</v>
      </c>
      <c r="Q23" s="28">
        <f t="shared" si="4"/>
        <v>73700</v>
      </c>
      <c r="R23" s="28">
        <f t="shared" si="6"/>
        <v>88500</v>
      </c>
    </row>
    <row r="24" spans="1:18" ht="15.75" hidden="1" x14ac:dyDescent="0.25">
      <c r="A24" s="40">
        <v>36</v>
      </c>
      <c r="B24" s="71">
        <v>3</v>
      </c>
      <c r="C24" s="72">
        <v>800</v>
      </c>
      <c r="D24" s="72">
        <v>1</v>
      </c>
      <c r="E24" s="28">
        <f t="shared" si="1"/>
        <v>2400</v>
      </c>
      <c r="F24" s="71">
        <v>1</v>
      </c>
      <c r="G24" s="72">
        <v>2000</v>
      </c>
      <c r="H24" s="72">
        <v>1</v>
      </c>
      <c r="I24" s="28">
        <f t="shared" si="2"/>
        <v>2000</v>
      </c>
      <c r="J24" s="71">
        <v>1</v>
      </c>
      <c r="K24" s="72">
        <v>1000</v>
      </c>
      <c r="L24" s="72">
        <v>12</v>
      </c>
      <c r="M24" s="28">
        <f t="shared" si="3"/>
        <v>12000</v>
      </c>
      <c r="N24" s="71">
        <v>1</v>
      </c>
      <c r="O24" s="72">
        <f t="shared" si="5"/>
        <v>73700</v>
      </c>
      <c r="P24" s="72">
        <v>1</v>
      </c>
      <c r="Q24" s="28">
        <f t="shared" si="4"/>
        <v>73700</v>
      </c>
      <c r="R24" s="28">
        <f t="shared" si="6"/>
        <v>90100</v>
      </c>
    </row>
    <row r="25" spans="1:18" ht="15.75" hidden="1" x14ac:dyDescent="0.25">
      <c r="A25" s="40">
        <v>37</v>
      </c>
      <c r="B25" s="71">
        <v>2</v>
      </c>
      <c r="C25" s="72">
        <v>900</v>
      </c>
      <c r="D25" s="72">
        <v>1</v>
      </c>
      <c r="E25" s="28">
        <f t="shared" si="1"/>
        <v>1800</v>
      </c>
      <c r="F25" s="71">
        <v>1</v>
      </c>
      <c r="G25" s="72">
        <v>2000</v>
      </c>
      <c r="H25" s="72">
        <v>1</v>
      </c>
      <c r="I25" s="28">
        <f t="shared" si="2"/>
        <v>2000</v>
      </c>
      <c r="J25" s="71">
        <v>1</v>
      </c>
      <c r="K25" s="72">
        <v>1000</v>
      </c>
      <c r="L25" s="72">
        <v>12</v>
      </c>
      <c r="M25" s="28">
        <f t="shared" si="3"/>
        <v>12000</v>
      </c>
      <c r="N25" s="71">
        <v>1</v>
      </c>
      <c r="O25" s="72">
        <f t="shared" si="5"/>
        <v>73700</v>
      </c>
      <c r="P25" s="72">
        <v>1</v>
      </c>
      <c r="Q25" s="28">
        <f t="shared" si="4"/>
        <v>73700</v>
      </c>
      <c r="R25" s="28">
        <f t="shared" si="6"/>
        <v>89500</v>
      </c>
    </row>
    <row r="26" spans="1:18" ht="15.75" hidden="1" x14ac:dyDescent="0.25">
      <c r="A26" s="40">
        <v>38</v>
      </c>
      <c r="B26" s="71">
        <v>1</v>
      </c>
      <c r="C26" s="72">
        <v>3600</v>
      </c>
      <c r="D26" s="72">
        <v>1</v>
      </c>
      <c r="E26" s="28">
        <f t="shared" si="1"/>
        <v>3600</v>
      </c>
      <c r="F26" s="71">
        <v>1</v>
      </c>
      <c r="G26" s="72">
        <v>2000</v>
      </c>
      <c r="H26" s="72">
        <v>1</v>
      </c>
      <c r="I26" s="28">
        <f t="shared" si="2"/>
        <v>2000</v>
      </c>
      <c r="J26" s="71">
        <v>1</v>
      </c>
      <c r="K26" s="72">
        <v>1000</v>
      </c>
      <c r="L26" s="72">
        <v>12</v>
      </c>
      <c r="M26" s="28">
        <f t="shared" si="3"/>
        <v>12000</v>
      </c>
      <c r="N26" s="71">
        <v>1</v>
      </c>
      <c r="O26" s="72">
        <f t="shared" si="5"/>
        <v>73700</v>
      </c>
      <c r="P26" s="72">
        <v>1</v>
      </c>
      <c r="Q26" s="28">
        <f t="shared" si="4"/>
        <v>73700</v>
      </c>
      <c r="R26" s="28">
        <f t="shared" si="6"/>
        <v>91300</v>
      </c>
    </row>
    <row r="27" spans="1:18" ht="15.75" hidden="1" x14ac:dyDescent="0.25">
      <c r="A27" s="40">
        <v>41</v>
      </c>
      <c r="B27" s="71">
        <v>2</v>
      </c>
      <c r="C27" s="72">
        <v>1900</v>
      </c>
      <c r="D27" s="72">
        <v>1</v>
      </c>
      <c r="E27" s="28">
        <f t="shared" si="1"/>
        <v>3800</v>
      </c>
      <c r="F27" s="71">
        <v>1</v>
      </c>
      <c r="G27" s="72">
        <v>2000</v>
      </c>
      <c r="H27" s="72">
        <v>1</v>
      </c>
      <c r="I27" s="28">
        <f t="shared" si="2"/>
        <v>2000</v>
      </c>
      <c r="J27" s="71">
        <v>1</v>
      </c>
      <c r="K27" s="72">
        <v>1000</v>
      </c>
      <c r="L27" s="72">
        <v>12</v>
      </c>
      <c r="M27" s="28">
        <f t="shared" si="3"/>
        <v>12000</v>
      </c>
      <c r="N27" s="71">
        <v>1</v>
      </c>
      <c r="O27" s="72">
        <f t="shared" si="5"/>
        <v>73700</v>
      </c>
      <c r="P27" s="72">
        <v>1</v>
      </c>
      <c r="Q27" s="28">
        <f t="shared" si="4"/>
        <v>73700</v>
      </c>
      <c r="R27" s="28">
        <f t="shared" si="6"/>
        <v>91500</v>
      </c>
    </row>
    <row r="28" spans="1:18" ht="15.75" hidden="1" x14ac:dyDescent="0.25">
      <c r="A28" s="40">
        <v>42</v>
      </c>
      <c r="B28" s="71">
        <v>2</v>
      </c>
      <c r="C28" s="72">
        <v>2700</v>
      </c>
      <c r="D28" s="72">
        <v>1</v>
      </c>
      <c r="E28" s="28">
        <f t="shared" si="1"/>
        <v>5400</v>
      </c>
      <c r="F28" s="71">
        <v>1</v>
      </c>
      <c r="G28" s="72">
        <v>2000</v>
      </c>
      <c r="H28" s="72">
        <v>1</v>
      </c>
      <c r="I28" s="28">
        <f t="shared" si="2"/>
        <v>2000</v>
      </c>
      <c r="J28" s="71">
        <v>1</v>
      </c>
      <c r="K28" s="72">
        <v>1000</v>
      </c>
      <c r="L28" s="72">
        <v>12</v>
      </c>
      <c r="M28" s="28">
        <f t="shared" si="3"/>
        <v>12000</v>
      </c>
      <c r="N28" s="71">
        <v>1</v>
      </c>
      <c r="O28" s="72">
        <f t="shared" si="5"/>
        <v>73700</v>
      </c>
      <c r="P28" s="72">
        <v>1</v>
      </c>
      <c r="Q28" s="28">
        <f t="shared" si="4"/>
        <v>73700</v>
      </c>
      <c r="R28" s="28">
        <f t="shared" si="6"/>
        <v>93100</v>
      </c>
    </row>
    <row r="29" spans="1:18" ht="15.75" hidden="1" x14ac:dyDescent="0.25">
      <c r="A29" s="40">
        <v>43</v>
      </c>
      <c r="B29" s="71">
        <v>2</v>
      </c>
      <c r="C29" s="72">
        <v>1900</v>
      </c>
      <c r="D29" s="72">
        <v>1</v>
      </c>
      <c r="E29" s="28">
        <f t="shared" si="1"/>
        <v>3800</v>
      </c>
      <c r="F29" s="71">
        <v>1</v>
      </c>
      <c r="G29" s="72">
        <v>2000</v>
      </c>
      <c r="H29" s="72">
        <v>1</v>
      </c>
      <c r="I29" s="28">
        <f t="shared" si="2"/>
        <v>2000</v>
      </c>
      <c r="J29" s="71">
        <v>1</v>
      </c>
      <c r="K29" s="72">
        <v>1000</v>
      </c>
      <c r="L29" s="72">
        <v>12</v>
      </c>
      <c r="M29" s="28">
        <f t="shared" si="3"/>
        <v>12000</v>
      </c>
      <c r="N29" s="71">
        <v>1</v>
      </c>
      <c r="O29" s="72">
        <f t="shared" si="5"/>
        <v>73700</v>
      </c>
      <c r="P29" s="72">
        <v>1</v>
      </c>
      <c r="Q29" s="28">
        <f t="shared" si="4"/>
        <v>73700</v>
      </c>
      <c r="R29" s="28">
        <f t="shared" si="6"/>
        <v>91500</v>
      </c>
    </row>
    <row r="30" spans="1:18" ht="15.75" hidden="1" x14ac:dyDescent="0.25">
      <c r="A30" s="40">
        <v>44</v>
      </c>
      <c r="B30" s="71">
        <v>2</v>
      </c>
      <c r="C30" s="72">
        <v>900</v>
      </c>
      <c r="D30" s="72">
        <v>1</v>
      </c>
      <c r="E30" s="28">
        <f t="shared" si="1"/>
        <v>1800</v>
      </c>
      <c r="F30" s="71">
        <v>1</v>
      </c>
      <c r="G30" s="72">
        <v>2000</v>
      </c>
      <c r="H30" s="72">
        <v>1</v>
      </c>
      <c r="I30" s="28">
        <f t="shared" si="2"/>
        <v>2000</v>
      </c>
      <c r="J30" s="71">
        <v>1</v>
      </c>
      <c r="K30" s="72">
        <v>1000</v>
      </c>
      <c r="L30" s="72">
        <v>12</v>
      </c>
      <c r="M30" s="28">
        <f t="shared" si="3"/>
        <v>12000</v>
      </c>
      <c r="N30" s="71">
        <v>1</v>
      </c>
      <c r="O30" s="72">
        <f t="shared" si="5"/>
        <v>73700</v>
      </c>
      <c r="P30" s="72">
        <v>1</v>
      </c>
      <c r="Q30" s="28">
        <f t="shared" si="4"/>
        <v>73700</v>
      </c>
      <c r="R30" s="28">
        <f t="shared" si="6"/>
        <v>89500</v>
      </c>
    </row>
    <row r="31" spans="1:18" ht="15.75" hidden="1" x14ac:dyDescent="0.25">
      <c r="A31" s="40">
        <v>45</v>
      </c>
      <c r="B31" s="71">
        <v>1</v>
      </c>
      <c r="C31" s="72">
        <v>800</v>
      </c>
      <c r="D31" s="72">
        <v>1</v>
      </c>
      <c r="E31" s="28">
        <f t="shared" si="1"/>
        <v>800</v>
      </c>
      <c r="F31" s="71">
        <v>1</v>
      </c>
      <c r="G31" s="72">
        <v>2000</v>
      </c>
      <c r="H31" s="72">
        <v>1</v>
      </c>
      <c r="I31" s="28">
        <f t="shared" si="2"/>
        <v>2000</v>
      </c>
      <c r="J31" s="71">
        <v>1</v>
      </c>
      <c r="K31" s="72">
        <v>1000</v>
      </c>
      <c r="L31" s="72">
        <v>12</v>
      </c>
      <c r="M31" s="28">
        <f t="shared" si="3"/>
        <v>12000</v>
      </c>
      <c r="N31" s="71">
        <v>1</v>
      </c>
      <c r="O31" s="72">
        <f t="shared" si="5"/>
        <v>73700</v>
      </c>
      <c r="P31" s="72">
        <v>1</v>
      </c>
      <c r="Q31" s="28">
        <f t="shared" si="4"/>
        <v>73700</v>
      </c>
      <c r="R31" s="28">
        <f t="shared" si="6"/>
        <v>88500</v>
      </c>
    </row>
    <row r="32" spans="1:18" ht="15.75" hidden="1" x14ac:dyDescent="0.25">
      <c r="A32" s="40">
        <v>49</v>
      </c>
      <c r="B32" s="71">
        <v>1</v>
      </c>
      <c r="C32" s="72">
        <v>1900</v>
      </c>
      <c r="D32" s="72">
        <v>1</v>
      </c>
      <c r="E32" s="28">
        <f t="shared" si="1"/>
        <v>1900</v>
      </c>
      <c r="F32" s="71">
        <v>1</v>
      </c>
      <c r="G32" s="72">
        <v>2000</v>
      </c>
      <c r="H32" s="72">
        <v>1</v>
      </c>
      <c r="I32" s="28">
        <f t="shared" si="2"/>
        <v>2000</v>
      </c>
      <c r="J32" s="71">
        <v>1</v>
      </c>
      <c r="K32" s="72">
        <v>1000</v>
      </c>
      <c r="L32" s="72">
        <v>12</v>
      </c>
      <c r="M32" s="28">
        <f t="shared" si="3"/>
        <v>12000</v>
      </c>
      <c r="N32" s="71">
        <v>1</v>
      </c>
      <c r="O32" s="72">
        <f t="shared" si="5"/>
        <v>73700</v>
      </c>
      <c r="P32" s="72">
        <v>1</v>
      </c>
      <c r="Q32" s="28">
        <f t="shared" si="4"/>
        <v>73700</v>
      </c>
      <c r="R32" s="28">
        <f t="shared" si="6"/>
        <v>89600</v>
      </c>
    </row>
    <row r="33" spans="1:18" ht="15.75" hidden="1" x14ac:dyDescent="0.25">
      <c r="A33" s="40">
        <v>50</v>
      </c>
      <c r="B33" s="71">
        <v>1</v>
      </c>
      <c r="C33" s="72">
        <v>800</v>
      </c>
      <c r="D33" s="72">
        <v>1</v>
      </c>
      <c r="E33" s="28">
        <f t="shared" si="1"/>
        <v>800</v>
      </c>
      <c r="F33" s="71">
        <v>1</v>
      </c>
      <c r="G33" s="72">
        <v>2000</v>
      </c>
      <c r="H33" s="72">
        <v>1</v>
      </c>
      <c r="I33" s="28">
        <f t="shared" si="2"/>
        <v>2000</v>
      </c>
      <c r="J33" s="71">
        <v>1</v>
      </c>
      <c r="K33" s="72">
        <v>1000</v>
      </c>
      <c r="L33" s="72">
        <v>12</v>
      </c>
      <c r="M33" s="28">
        <f t="shared" si="3"/>
        <v>12000</v>
      </c>
      <c r="N33" s="71">
        <v>1</v>
      </c>
      <c r="O33" s="72">
        <f t="shared" si="5"/>
        <v>73700</v>
      </c>
      <c r="P33" s="72">
        <v>1</v>
      </c>
      <c r="Q33" s="28">
        <f t="shared" si="4"/>
        <v>73700</v>
      </c>
      <c r="R33" s="28">
        <f t="shared" si="6"/>
        <v>88500</v>
      </c>
    </row>
    <row r="34" spans="1:18" ht="15.75" hidden="1" x14ac:dyDescent="0.25">
      <c r="A34" s="40">
        <v>53</v>
      </c>
      <c r="B34" s="71">
        <v>2</v>
      </c>
      <c r="C34" s="72">
        <v>900</v>
      </c>
      <c r="D34" s="72">
        <v>1</v>
      </c>
      <c r="E34" s="28">
        <f t="shared" si="1"/>
        <v>1800</v>
      </c>
      <c r="F34" s="71">
        <v>1</v>
      </c>
      <c r="G34" s="72">
        <v>2000</v>
      </c>
      <c r="H34" s="72">
        <v>1</v>
      </c>
      <c r="I34" s="28">
        <f t="shared" si="2"/>
        <v>2000</v>
      </c>
      <c r="J34" s="71">
        <v>1</v>
      </c>
      <c r="K34" s="72">
        <v>1000</v>
      </c>
      <c r="L34" s="72">
        <v>12</v>
      </c>
      <c r="M34" s="28">
        <f t="shared" si="3"/>
        <v>12000</v>
      </c>
      <c r="N34" s="71">
        <v>1</v>
      </c>
      <c r="O34" s="72">
        <f t="shared" si="5"/>
        <v>73700</v>
      </c>
      <c r="P34" s="72">
        <v>1</v>
      </c>
      <c r="Q34" s="28">
        <f t="shared" si="4"/>
        <v>73700</v>
      </c>
      <c r="R34" s="28">
        <f t="shared" si="6"/>
        <v>89500</v>
      </c>
    </row>
    <row r="35" spans="1:18" ht="15.75" hidden="1" x14ac:dyDescent="0.25">
      <c r="A35" s="40">
        <v>56</v>
      </c>
      <c r="B35" s="71">
        <v>4</v>
      </c>
      <c r="C35" s="72">
        <v>900</v>
      </c>
      <c r="D35" s="72">
        <v>1</v>
      </c>
      <c r="E35" s="28">
        <f t="shared" si="1"/>
        <v>3600</v>
      </c>
      <c r="F35" s="71">
        <v>1</v>
      </c>
      <c r="G35" s="72">
        <v>2000</v>
      </c>
      <c r="H35" s="72">
        <v>1</v>
      </c>
      <c r="I35" s="28">
        <f t="shared" si="2"/>
        <v>2000</v>
      </c>
      <c r="J35" s="71">
        <v>1</v>
      </c>
      <c r="K35" s="72">
        <v>1000</v>
      </c>
      <c r="L35" s="72">
        <v>12</v>
      </c>
      <c r="M35" s="28">
        <f t="shared" si="3"/>
        <v>12000</v>
      </c>
      <c r="N35" s="71">
        <v>1</v>
      </c>
      <c r="O35" s="72">
        <f t="shared" si="5"/>
        <v>73700</v>
      </c>
      <c r="P35" s="72">
        <v>1</v>
      </c>
      <c r="Q35" s="28">
        <f t="shared" si="4"/>
        <v>73700</v>
      </c>
      <c r="R35" s="28">
        <f t="shared" si="6"/>
        <v>91300</v>
      </c>
    </row>
    <row r="36" spans="1:18" ht="15.75" hidden="1" x14ac:dyDescent="0.25">
      <c r="A36" s="40">
        <v>57</v>
      </c>
      <c r="B36" s="71">
        <v>1</v>
      </c>
      <c r="C36" s="72">
        <v>800</v>
      </c>
      <c r="D36" s="72">
        <v>1</v>
      </c>
      <c r="E36" s="28">
        <f t="shared" si="1"/>
        <v>800</v>
      </c>
      <c r="F36" s="71">
        <v>1</v>
      </c>
      <c r="G36" s="72">
        <v>2000</v>
      </c>
      <c r="H36" s="72">
        <v>1</v>
      </c>
      <c r="I36" s="28">
        <f t="shared" si="2"/>
        <v>2000</v>
      </c>
      <c r="J36" s="71">
        <v>1</v>
      </c>
      <c r="K36" s="72">
        <v>1000</v>
      </c>
      <c r="L36" s="72">
        <v>12</v>
      </c>
      <c r="M36" s="28">
        <f t="shared" si="3"/>
        <v>12000</v>
      </c>
      <c r="N36" s="71">
        <v>1</v>
      </c>
      <c r="O36" s="72">
        <f t="shared" si="5"/>
        <v>73700</v>
      </c>
      <c r="P36" s="72">
        <v>1</v>
      </c>
      <c r="Q36" s="28">
        <f t="shared" si="4"/>
        <v>73700</v>
      </c>
      <c r="R36" s="28">
        <f t="shared" si="6"/>
        <v>88500</v>
      </c>
    </row>
    <row r="37" spans="1:18" ht="15.75" hidden="1" x14ac:dyDescent="0.25">
      <c r="A37" s="40">
        <v>58</v>
      </c>
      <c r="B37" s="71">
        <v>4</v>
      </c>
      <c r="C37" s="72">
        <v>5000</v>
      </c>
      <c r="D37" s="72">
        <v>1</v>
      </c>
      <c r="E37" s="28">
        <f t="shared" si="1"/>
        <v>20000</v>
      </c>
      <c r="F37" s="71">
        <v>1</v>
      </c>
      <c r="G37" s="72">
        <v>2000</v>
      </c>
      <c r="H37" s="72">
        <v>1</v>
      </c>
      <c r="I37" s="28">
        <f t="shared" si="2"/>
        <v>2000</v>
      </c>
      <c r="J37" s="71">
        <v>1</v>
      </c>
      <c r="K37" s="72">
        <v>1000</v>
      </c>
      <c r="L37" s="72">
        <v>12</v>
      </c>
      <c r="M37" s="28">
        <f t="shared" si="3"/>
        <v>12000</v>
      </c>
      <c r="N37" s="71">
        <v>1</v>
      </c>
      <c r="O37" s="72">
        <f t="shared" si="5"/>
        <v>73700</v>
      </c>
      <c r="P37" s="72">
        <v>1</v>
      </c>
      <c r="Q37" s="28">
        <f t="shared" si="4"/>
        <v>73700</v>
      </c>
      <c r="R37" s="28">
        <f t="shared" si="6"/>
        <v>107700</v>
      </c>
    </row>
    <row r="38" spans="1:18" ht="15.75" hidden="1" x14ac:dyDescent="0.25">
      <c r="A38" s="41" t="s">
        <v>110</v>
      </c>
      <c r="B38" s="71">
        <v>2</v>
      </c>
      <c r="C38" s="72">
        <v>900</v>
      </c>
      <c r="D38" s="72">
        <v>1</v>
      </c>
      <c r="E38" s="28">
        <f t="shared" si="1"/>
        <v>1800</v>
      </c>
      <c r="F38" s="71">
        <v>1</v>
      </c>
      <c r="G38" s="72">
        <v>2000</v>
      </c>
      <c r="H38" s="72">
        <v>1</v>
      </c>
      <c r="I38" s="28">
        <f t="shared" si="2"/>
        <v>2000</v>
      </c>
      <c r="J38" s="71">
        <v>1</v>
      </c>
      <c r="K38" s="72">
        <v>1000</v>
      </c>
      <c r="L38" s="72">
        <v>12</v>
      </c>
      <c r="M38" s="28">
        <f t="shared" si="3"/>
        <v>12000</v>
      </c>
      <c r="N38" s="71">
        <v>1</v>
      </c>
      <c r="O38" s="72">
        <f t="shared" si="5"/>
        <v>73700</v>
      </c>
      <c r="P38" s="72">
        <v>1</v>
      </c>
      <c r="Q38" s="28">
        <f t="shared" si="4"/>
        <v>73700</v>
      </c>
      <c r="R38" s="28">
        <f t="shared" si="6"/>
        <v>89500</v>
      </c>
    </row>
    <row r="39" spans="1:18" ht="15.75" hidden="1" x14ac:dyDescent="0.25">
      <c r="A39" s="41" t="s">
        <v>111</v>
      </c>
      <c r="B39" s="71">
        <v>1</v>
      </c>
      <c r="C39" s="72">
        <v>800</v>
      </c>
      <c r="D39" s="72">
        <v>1</v>
      </c>
      <c r="E39" s="28">
        <f t="shared" si="1"/>
        <v>800</v>
      </c>
      <c r="F39" s="71">
        <v>1</v>
      </c>
      <c r="G39" s="72">
        <v>2000</v>
      </c>
      <c r="H39" s="72">
        <v>1</v>
      </c>
      <c r="I39" s="28">
        <f t="shared" si="2"/>
        <v>2000</v>
      </c>
      <c r="J39" s="71">
        <v>1</v>
      </c>
      <c r="K39" s="72">
        <v>1000</v>
      </c>
      <c r="L39" s="72">
        <v>12</v>
      </c>
      <c r="M39" s="28">
        <f t="shared" si="3"/>
        <v>12000</v>
      </c>
      <c r="N39" s="71">
        <v>1</v>
      </c>
      <c r="O39" s="72">
        <f t="shared" si="5"/>
        <v>73700</v>
      </c>
      <c r="P39" s="72">
        <v>1</v>
      </c>
      <c r="Q39" s="28">
        <f t="shared" si="4"/>
        <v>73700</v>
      </c>
      <c r="R39" s="28">
        <f t="shared" si="6"/>
        <v>88500</v>
      </c>
    </row>
    <row r="40" spans="1:18" ht="15.75" hidden="1" x14ac:dyDescent="0.25">
      <c r="A40" s="41" t="s">
        <v>112</v>
      </c>
      <c r="B40" s="71">
        <v>4</v>
      </c>
      <c r="C40" s="72">
        <v>900</v>
      </c>
      <c r="D40" s="72">
        <v>1</v>
      </c>
      <c r="E40" s="28">
        <f t="shared" si="1"/>
        <v>3600</v>
      </c>
      <c r="F40" s="71">
        <v>1</v>
      </c>
      <c r="G40" s="72">
        <v>2000</v>
      </c>
      <c r="H40" s="72">
        <v>1</v>
      </c>
      <c r="I40" s="28">
        <f t="shared" si="2"/>
        <v>2000</v>
      </c>
      <c r="J40" s="71">
        <v>1</v>
      </c>
      <c r="K40" s="72">
        <v>1000</v>
      </c>
      <c r="L40" s="72">
        <v>12</v>
      </c>
      <c r="M40" s="28">
        <f t="shared" si="3"/>
        <v>12000</v>
      </c>
      <c r="N40" s="71">
        <v>1</v>
      </c>
      <c r="O40" s="72">
        <f t="shared" si="5"/>
        <v>73700</v>
      </c>
      <c r="P40" s="72">
        <v>1</v>
      </c>
      <c r="Q40" s="28">
        <f t="shared" si="4"/>
        <v>73700</v>
      </c>
      <c r="R40" s="28">
        <f t="shared" si="6"/>
        <v>91300</v>
      </c>
    </row>
    <row r="41" spans="1:18" ht="15.75" hidden="1" x14ac:dyDescent="0.25">
      <c r="A41" s="41" t="s">
        <v>113</v>
      </c>
      <c r="B41" s="71">
        <v>1</v>
      </c>
      <c r="C41" s="72">
        <v>800</v>
      </c>
      <c r="D41" s="72">
        <v>1</v>
      </c>
      <c r="E41" s="28">
        <f t="shared" si="1"/>
        <v>800</v>
      </c>
      <c r="F41" s="71">
        <v>1</v>
      </c>
      <c r="G41" s="72">
        <v>2000</v>
      </c>
      <c r="H41" s="72">
        <v>1</v>
      </c>
      <c r="I41" s="28">
        <f t="shared" si="2"/>
        <v>2000</v>
      </c>
      <c r="J41" s="71">
        <v>1</v>
      </c>
      <c r="K41" s="72">
        <v>1000</v>
      </c>
      <c r="L41" s="72">
        <v>12</v>
      </c>
      <c r="M41" s="28">
        <f t="shared" si="3"/>
        <v>12000</v>
      </c>
      <c r="N41" s="71">
        <v>1</v>
      </c>
      <c r="O41" s="72">
        <f t="shared" si="5"/>
        <v>73700</v>
      </c>
      <c r="P41" s="72">
        <v>1</v>
      </c>
      <c r="Q41" s="28">
        <f t="shared" si="4"/>
        <v>73700</v>
      </c>
      <c r="R41" s="28">
        <f t="shared" si="6"/>
        <v>88500</v>
      </c>
    </row>
    <row r="42" spans="1:18" ht="15.75" hidden="1" x14ac:dyDescent="0.25">
      <c r="A42" s="41" t="s">
        <v>114</v>
      </c>
      <c r="B42" s="71">
        <v>1</v>
      </c>
      <c r="C42" s="72">
        <v>900</v>
      </c>
      <c r="D42" s="72">
        <v>1</v>
      </c>
      <c r="E42" s="28">
        <f t="shared" si="1"/>
        <v>900</v>
      </c>
      <c r="F42" s="71">
        <v>1</v>
      </c>
      <c r="G42" s="72">
        <v>2000</v>
      </c>
      <c r="H42" s="72">
        <v>1</v>
      </c>
      <c r="I42" s="28">
        <f t="shared" si="2"/>
        <v>2000</v>
      </c>
      <c r="J42" s="71">
        <v>1</v>
      </c>
      <c r="K42" s="72">
        <v>1000</v>
      </c>
      <c r="L42" s="72">
        <v>12</v>
      </c>
      <c r="M42" s="28">
        <f t="shared" si="3"/>
        <v>12000</v>
      </c>
      <c r="N42" s="71">
        <v>1</v>
      </c>
      <c r="O42" s="72">
        <f t="shared" si="5"/>
        <v>73700</v>
      </c>
      <c r="P42" s="72">
        <v>1</v>
      </c>
      <c r="Q42" s="28">
        <f t="shared" si="4"/>
        <v>73700</v>
      </c>
      <c r="R42" s="28">
        <f t="shared" si="6"/>
        <v>88600</v>
      </c>
    </row>
    <row r="43" spans="1:18" ht="15.75" hidden="1" x14ac:dyDescent="0.25">
      <c r="A43" s="41" t="s">
        <v>115</v>
      </c>
      <c r="B43" s="71">
        <v>2</v>
      </c>
      <c r="C43" s="72">
        <v>900</v>
      </c>
      <c r="D43" s="72">
        <v>1</v>
      </c>
      <c r="E43" s="28">
        <f t="shared" si="1"/>
        <v>1800</v>
      </c>
      <c r="F43" s="71">
        <v>1</v>
      </c>
      <c r="G43" s="72">
        <v>2000</v>
      </c>
      <c r="H43" s="72">
        <v>1</v>
      </c>
      <c r="I43" s="28">
        <f t="shared" si="2"/>
        <v>2000</v>
      </c>
      <c r="J43" s="71">
        <v>1</v>
      </c>
      <c r="K43" s="72">
        <v>1000</v>
      </c>
      <c r="L43" s="72">
        <v>12</v>
      </c>
      <c r="M43" s="28">
        <f t="shared" si="3"/>
        <v>12000</v>
      </c>
      <c r="N43" s="71">
        <v>1</v>
      </c>
      <c r="O43" s="72">
        <f t="shared" si="5"/>
        <v>73700</v>
      </c>
      <c r="P43" s="72">
        <v>1</v>
      </c>
      <c r="Q43" s="28">
        <f t="shared" si="4"/>
        <v>73700</v>
      </c>
      <c r="R43" s="28">
        <f t="shared" si="6"/>
        <v>89500</v>
      </c>
    </row>
    <row r="44" spans="1:18" ht="15.75" hidden="1" x14ac:dyDescent="0.25">
      <c r="A44" s="41" t="s">
        <v>116</v>
      </c>
      <c r="B44" s="71">
        <v>1</v>
      </c>
      <c r="C44" s="72">
        <v>800</v>
      </c>
      <c r="D44" s="72">
        <v>1</v>
      </c>
      <c r="E44" s="28">
        <f t="shared" si="1"/>
        <v>800</v>
      </c>
      <c r="F44" s="71">
        <v>1</v>
      </c>
      <c r="G44" s="72">
        <v>2000</v>
      </c>
      <c r="H44" s="72">
        <v>1</v>
      </c>
      <c r="I44" s="28">
        <f t="shared" si="2"/>
        <v>2000</v>
      </c>
      <c r="J44" s="71">
        <v>1</v>
      </c>
      <c r="K44" s="72">
        <v>1000</v>
      </c>
      <c r="L44" s="72">
        <v>12</v>
      </c>
      <c r="M44" s="28">
        <f t="shared" si="3"/>
        <v>12000</v>
      </c>
      <c r="N44" s="71">
        <v>1</v>
      </c>
      <c r="O44" s="72">
        <f t="shared" si="5"/>
        <v>73700</v>
      </c>
      <c r="P44" s="72">
        <v>1</v>
      </c>
      <c r="Q44" s="28">
        <f t="shared" si="4"/>
        <v>73700</v>
      </c>
      <c r="R44" s="28">
        <f t="shared" si="6"/>
        <v>88500</v>
      </c>
    </row>
    <row r="45" spans="1:18" ht="15.75" hidden="1" x14ac:dyDescent="0.25">
      <c r="A45" s="41" t="s">
        <v>117</v>
      </c>
      <c r="B45" s="71">
        <v>3</v>
      </c>
      <c r="C45" s="72">
        <v>900</v>
      </c>
      <c r="D45" s="72">
        <v>1</v>
      </c>
      <c r="E45" s="28">
        <f t="shared" si="1"/>
        <v>2700</v>
      </c>
      <c r="F45" s="71">
        <v>1</v>
      </c>
      <c r="G45" s="72">
        <v>2000</v>
      </c>
      <c r="H45" s="72">
        <v>1</v>
      </c>
      <c r="I45" s="28">
        <f t="shared" si="2"/>
        <v>2000</v>
      </c>
      <c r="J45" s="71">
        <v>1</v>
      </c>
      <c r="K45" s="72">
        <v>1000</v>
      </c>
      <c r="L45" s="72">
        <v>12</v>
      </c>
      <c r="M45" s="28">
        <f t="shared" si="3"/>
        <v>12000</v>
      </c>
      <c r="N45" s="71">
        <v>1</v>
      </c>
      <c r="O45" s="72">
        <f t="shared" si="5"/>
        <v>73700</v>
      </c>
      <c r="P45" s="72">
        <v>1</v>
      </c>
      <c r="Q45" s="28">
        <f t="shared" si="4"/>
        <v>73700</v>
      </c>
      <c r="R45" s="28">
        <f t="shared" si="6"/>
        <v>90400</v>
      </c>
    </row>
    <row r="46" spans="1:18" ht="15.75" hidden="1" x14ac:dyDescent="0.25">
      <c r="A46" s="41" t="s">
        <v>118</v>
      </c>
      <c r="B46" s="71">
        <v>2</v>
      </c>
      <c r="C46" s="72">
        <v>900</v>
      </c>
      <c r="D46" s="72">
        <v>1</v>
      </c>
      <c r="E46" s="28">
        <f t="shared" si="1"/>
        <v>1800</v>
      </c>
      <c r="F46" s="71">
        <v>1</v>
      </c>
      <c r="G46" s="72">
        <v>2000</v>
      </c>
      <c r="H46" s="72">
        <v>1</v>
      </c>
      <c r="I46" s="28">
        <f t="shared" si="2"/>
        <v>2000</v>
      </c>
      <c r="J46" s="71">
        <v>1</v>
      </c>
      <c r="K46" s="72">
        <v>1000</v>
      </c>
      <c r="L46" s="72">
        <v>12</v>
      </c>
      <c r="M46" s="28">
        <f t="shared" si="3"/>
        <v>12000</v>
      </c>
      <c r="N46" s="71">
        <v>1</v>
      </c>
      <c r="O46" s="72">
        <f t="shared" si="5"/>
        <v>73700</v>
      </c>
      <c r="P46" s="72">
        <v>1</v>
      </c>
      <c r="Q46" s="28">
        <f t="shared" si="4"/>
        <v>73700</v>
      </c>
      <c r="R46" s="28">
        <f t="shared" si="6"/>
        <v>89500</v>
      </c>
    </row>
    <row r="47" spans="1:18" ht="15.75" hidden="1" x14ac:dyDescent="0.25">
      <c r="A47" s="41" t="s">
        <v>0</v>
      </c>
      <c r="B47" s="71">
        <v>1</v>
      </c>
      <c r="C47" s="72">
        <v>800</v>
      </c>
      <c r="D47" s="72">
        <v>1</v>
      </c>
      <c r="E47" s="28">
        <f t="shared" si="1"/>
        <v>800</v>
      </c>
      <c r="F47" s="71">
        <v>1</v>
      </c>
      <c r="G47" s="72">
        <v>2000</v>
      </c>
      <c r="H47" s="72">
        <v>1</v>
      </c>
      <c r="I47" s="28">
        <f t="shared" si="2"/>
        <v>2000</v>
      </c>
      <c r="J47" s="71">
        <v>1</v>
      </c>
      <c r="K47" s="72">
        <v>1000</v>
      </c>
      <c r="L47" s="72">
        <v>12</v>
      </c>
      <c r="M47" s="28">
        <f t="shared" si="3"/>
        <v>12000</v>
      </c>
      <c r="N47" s="71">
        <v>1</v>
      </c>
      <c r="O47" s="72">
        <f t="shared" si="5"/>
        <v>73700</v>
      </c>
      <c r="P47" s="72">
        <v>1</v>
      </c>
      <c r="Q47" s="28">
        <f t="shared" si="4"/>
        <v>73700</v>
      </c>
      <c r="R47" s="28">
        <f t="shared" si="6"/>
        <v>88500</v>
      </c>
    </row>
    <row r="48" spans="1:18" ht="15.75" hidden="1" x14ac:dyDescent="0.25">
      <c r="A48" s="41" t="s">
        <v>119</v>
      </c>
      <c r="B48" s="71">
        <v>1</v>
      </c>
      <c r="C48" s="72">
        <v>2000</v>
      </c>
      <c r="D48" s="72">
        <v>1</v>
      </c>
      <c r="E48" s="28">
        <f t="shared" si="1"/>
        <v>2000</v>
      </c>
      <c r="F48" s="71">
        <v>1</v>
      </c>
      <c r="G48" s="72">
        <v>2000</v>
      </c>
      <c r="H48" s="72">
        <v>1</v>
      </c>
      <c r="I48" s="28">
        <f t="shared" si="2"/>
        <v>2000</v>
      </c>
      <c r="J48" s="71">
        <v>1</v>
      </c>
      <c r="K48" s="72">
        <v>1000</v>
      </c>
      <c r="L48" s="72">
        <v>12</v>
      </c>
      <c r="M48" s="28">
        <f t="shared" si="3"/>
        <v>12000</v>
      </c>
      <c r="N48" s="71">
        <v>1</v>
      </c>
      <c r="O48" s="72">
        <f t="shared" si="5"/>
        <v>73700</v>
      </c>
      <c r="P48" s="72">
        <v>1</v>
      </c>
      <c r="Q48" s="28">
        <f t="shared" si="4"/>
        <v>73700</v>
      </c>
      <c r="R48" s="28">
        <f t="shared" si="6"/>
        <v>89700</v>
      </c>
    </row>
    <row r="49" spans="1:23" ht="15.75" hidden="1" x14ac:dyDescent="0.25">
      <c r="A49" s="41" t="s">
        <v>100</v>
      </c>
      <c r="B49" s="71">
        <v>1</v>
      </c>
      <c r="C49" s="72">
        <v>800</v>
      </c>
      <c r="D49" s="72">
        <v>1</v>
      </c>
      <c r="E49" s="28">
        <f t="shared" si="1"/>
        <v>800</v>
      </c>
      <c r="F49" s="71">
        <v>1</v>
      </c>
      <c r="G49" s="72">
        <v>2000</v>
      </c>
      <c r="H49" s="72">
        <v>1</v>
      </c>
      <c r="I49" s="28">
        <f t="shared" si="2"/>
        <v>2000</v>
      </c>
      <c r="J49" s="71">
        <v>1</v>
      </c>
      <c r="K49" s="72">
        <v>1000</v>
      </c>
      <c r="L49" s="72">
        <v>12</v>
      </c>
      <c r="M49" s="28">
        <f t="shared" si="3"/>
        <v>12000</v>
      </c>
      <c r="N49" s="71">
        <v>1</v>
      </c>
      <c r="O49" s="72">
        <f t="shared" si="5"/>
        <v>73700</v>
      </c>
      <c r="P49" s="72">
        <v>1</v>
      </c>
      <c r="Q49" s="28">
        <f t="shared" si="4"/>
        <v>73700</v>
      </c>
      <c r="R49" s="28">
        <f t="shared" si="6"/>
        <v>88500</v>
      </c>
    </row>
    <row r="50" spans="1:23" ht="15.75" hidden="1" x14ac:dyDescent="0.25">
      <c r="A50" s="41" t="s">
        <v>101</v>
      </c>
      <c r="B50" s="71">
        <v>1</v>
      </c>
      <c r="C50" s="72">
        <v>1500</v>
      </c>
      <c r="D50" s="72">
        <v>1</v>
      </c>
      <c r="E50" s="28">
        <f t="shared" si="1"/>
        <v>1500</v>
      </c>
      <c r="F50" s="71">
        <v>1</v>
      </c>
      <c r="G50" s="72">
        <v>2000</v>
      </c>
      <c r="H50" s="72">
        <v>1</v>
      </c>
      <c r="I50" s="28">
        <f t="shared" si="2"/>
        <v>2000</v>
      </c>
      <c r="J50" s="71">
        <v>1</v>
      </c>
      <c r="K50" s="72">
        <v>1000</v>
      </c>
      <c r="L50" s="72">
        <v>12</v>
      </c>
      <c r="M50" s="28">
        <f t="shared" si="3"/>
        <v>12000</v>
      </c>
      <c r="N50" s="71">
        <v>1</v>
      </c>
      <c r="O50" s="72">
        <f t="shared" si="5"/>
        <v>73700</v>
      </c>
      <c r="P50" s="72">
        <v>1</v>
      </c>
      <c r="Q50" s="28">
        <f t="shared" si="4"/>
        <v>73700</v>
      </c>
      <c r="R50" s="28">
        <f t="shared" si="6"/>
        <v>89200</v>
      </c>
    </row>
    <row r="51" spans="1:23" ht="15.75" x14ac:dyDescent="0.25">
      <c r="A51" s="41" t="s">
        <v>102</v>
      </c>
      <c r="B51" s="71">
        <v>1</v>
      </c>
      <c r="C51" s="72">
        <v>800</v>
      </c>
      <c r="D51" s="72">
        <v>1</v>
      </c>
      <c r="E51" s="28">
        <f t="shared" si="1"/>
        <v>800</v>
      </c>
      <c r="F51" s="71">
        <v>1</v>
      </c>
      <c r="G51" s="72">
        <v>2000</v>
      </c>
      <c r="H51" s="72">
        <v>1</v>
      </c>
      <c r="I51" s="28">
        <f t="shared" si="2"/>
        <v>2000</v>
      </c>
      <c r="J51" s="71">
        <v>1</v>
      </c>
      <c r="K51" s="72">
        <v>1000</v>
      </c>
      <c r="L51" s="72">
        <v>12</v>
      </c>
      <c r="M51" s="28">
        <f t="shared" si="3"/>
        <v>12000</v>
      </c>
      <c r="N51" s="71">
        <v>1</v>
      </c>
      <c r="O51" s="72">
        <f t="shared" si="5"/>
        <v>73700</v>
      </c>
      <c r="P51" s="72">
        <v>1</v>
      </c>
      <c r="Q51" s="28">
        <f t="shared" si="4"/>
        <v>73700</v>
      </c>
      <c r="R51" s="28">
        <f t="shared" si="6"/>
        <v>88500</v>
      </c>
    </row>
    <row r="52" spans="1:23" ht="15.75" hidden="1" x14ac:dyDescent="0.25">
      <c r="A52" s="41" t="s">
        <v>103</v>
      </c>
      <c r="B52" s="71">
        <v>1</v>
      </c>
      <c r="C52" s="72">
        <v>3600</v>
      </c>
      <c r="D52" s="72">
        <v>1</v>
      </c>
      <c r="E52" s="28">
        <f t="shared" si="1"/>
        <v>3600</v>
      </c>
      <c r="F52" s="71">
        <v>1</v>
      </c>
      <c r="G52" s="72">
        <v>2000</v>
      </c>
      <c r="H52" s="72">
        <v>1</v>
      </c>
      <c r="I52" s="28">
        <f t="shared" si="2"/>
        <v>2000</v>
      </c>
      <c r="J52" s="71">
        <v>1</v>
      </c>
      <c r="K52" s="72">
        <v>1000</v>
      </c>
      <c r="L52" s="72">
        <v>12</v>
      </c>
      <c r="M52" s="28">
        <f t="shared" si="3"/>
        <v>12000</v>
      </c>
      <c r="N52" s="71">
        <v>1</v>
      </c>
      <c r="O52" s="72">
        <f t="shared" si="5"/>
        <v>73700</v>
      </c>
      <c r="P52" s="72">
        <v>1</v>
      </c>
      <c r="Q52" s="28">
        <f t="shared" si="4"/>
        <v>73700</v>
      </c>
      <c r="R52" s="28">
        <f t="shared" si="6"/>
        <v>91300</v>
      </c>
    </row>
    <row r="53" spans="1:23" ht="15.75" hidden="1" x14ac:dyDescent="0.25">
      <c r="A53" s="41" t="s">
        <v>104</v>
      </c>
      <c r="B53" s="71">
        <v>1</v>
      </c>
      <c r="C53" s="72">
        <v>800</v>
      </c>
      <c r="D53" s="72">
        <v>1</v>
      </c>
      <c r="E53" s="28">
        <f t="shared" si="1"/>
        <v>800</v>
      </c>
      <c r="F53" s="71">
        <v>1</v>
      </c>
      <c r="G53" s="72">
        <v>2000</v>
      </c>
      <c r="H53" s="72">
        <v>1</v>
      </c>
      <c r="I53" s="28">
        <f t="shared" si="2"/>
        <v>2000</v>
      </c>
      <c r="J53" s="71">
        <v>1</v>
      </c>
      <c r="K53" s="72">
        <v>1000</v>
      </c>
      <c r="L53" s="72">
        <v>12</v>
      </c>
      <c r="M53" s="28">
        <f t="shared" si="3"/>
        <v>12000</v>
      </c>
      <c r="N53" s="71">
        <v>1</v>
      </c>
      <c r="O53" s="72">
        <f t="shared" si="5"/>
        <v>73700</v>
      </c>
      <c r="P53" s="72">
        <v>1</v>
      </c>
      <c r="Q53" s="28">
        <f t="shared" si="4"/>
        <v>73700</v>
      </c>
      <c r="R53" s="28">
        <f t="shared" si="6"/>
        <v>88500</v>
      </c>
    </row>
    <row r="54" spans="1:23" ht="15.75" hidden="1" x14ac:dyDescent="0.25">
      <c r="A54" s="41" t="s">
        <v>105</v>
      </c>
      <c r="B54" s="71">
        <v>1</v>
      </c>
      <c r="C54" s="72">
        <v>800</v>
      </c>
      <c r="D54" s="72">
        <v>1</v>
      </c>
      <c r="E54" s="28">
        <f t="shared" si="1"/>
        <v>800</v>
      </c>
      <c r="F54" s="71">
        <v>1</v>
      </c>
      <c r="G54" s="72">
        <v>2000</v>
      </c>
      <c r="H54" s="72">
        <v>1</v>
      </c>
      <c r="I54" s="28">
        <f t="shared" si="2"/>
        <v>2000</v>
      </c>
      <c r="J54" s="71">
        <v>1</v>
      </c>
      <c r="K54" s="72">
        <v>1000</v>
      </c>
      <c r="L54" s="72">
        <v>12</v>
      </c>
      <c r="M54" s="28">
        <f t="shared" si="3"/>
        <v>12000</v>
      </c>
      <c r="N54" s="71">
        <v>1</v>
      </c>
      <c r="O54" s="72">
        <f t="shared" si="5"/>
        <v>73700</v>
      </c>
      <c r="P54" s="72">
        <v>1</v>
      </c>
      <c r="Q54" s="28">
        <f t="shared" si="4"/>
        <v>73700</v>
      </c>
      <c r="R54" s="28">
        <f t="shared" si="6"/>
        <v>88500</v>
      </c>
    </row>
    <row r="55" spans="1:23" ht="15.75" hidden="1" x14ac:dyDescent="0.25">
      <c r="A55" s="41" t="s">
        <v>106</v>
      </c>
      <c r="B55" s="71">
        <v>1</v>
      </c>
      <c r="C55" s="72">
        <v>800</v>
      </c>
      <c r="D55" s="72">
        <v>1</v>
      </c>
      <c r="E55" s="28">
        <f t="shared" si="1"/>
        <v>800</v>
      </c>
      <c r="F55" s="71">
        <v>1</v>
      </c>
      <c r="G55" s="72">
        <v>2000</v>
      </c>
      <c r="H55" s="72">
        <v>1</v>
      </c>
      <c r="I55" s="28">
        <f t="shared" si="2"/>
        <v>2000</v>
      </c>
      <c r="J55" s="71">
        <v>1</v>
      </c>
      <c r="K55" s="72">
        <v>1000</v>
      </c>
      <c r="L55" s="72">
        <v>12</v>
      </c>
      <c r="M55" s="28">
        <f t="shared" si="3"/>
        <v>12000</v>
      </c>
      <c r="N55" s="71">
        <v>1</v>
      </c>
      <c r="O55" s="72">
        <f t="shared" si="5"/>
        <v>73700</v>
      </c>
      <c r="P55" s="72">
        <v>1</v>
      </c>
      <c r="Q55" s="28">
        <f t="shared" si="4"/>
        <v>73700</v>
      </c>
      <c r="R55" s="28">
        <f t="shared" si="6"/>
        <v>88500</v>
      </c>
    </row>
    <row r="56" spans="1:23" ht="15.75" x14ac:dyDescent="0.25">
      <c r="A56" s="41" t="s">
        <v>122</v>
      </c>
      <c r="B56" s="4">
        <f>SUM(B6:B55)</f>
        <v>74</v>
      </c>
      <c r="C56" s="5"/>
      <c r="D56" s="3"/>
      <c r="E56" s="95">
        <f>SUM(E6:E55)</f>
        <v>108600</v>
      </c>
      <c r="F56" s="4">
        <f>SUM(F6:F55)</f>
        <v>49</v>
      </c>
      <c r="G56" s="5"/>
      <c r="H56" s="3"/>
      <c r="I56" s="95">
        <f>SUM(I6:I55)</f>
        <v>98000</v>
      </c>
      <c r="J56" s="4">
        <f>SUM(J6:J55)</f>
        <v>49</v>
      </c>
      <c r="K56" s="5"/>
      <c r="L56" s="3"/>
      <c r="M56" s="95">
        <f>SUM(M6:M55)</f>
        <v>588000</v>
      </c>
      <c r="N56" s="4">
        <f>SUM(N6:N55)</f>
        <v>49</v>
      </c>
      <c r="O56" s="5"/>
      <c r="P56" s="3"/>
      <c r="Q56" s="95">
        <f>SUM(Q6:Q55)</f>
        <v>3611300</v>
      </c>
      <c r="R56" s="95">
        <f>SUM(R6:R55)</f>
        <v>4405900</v>
      </c>
    </row>
    <row r="59" spans="1:23" x14ac:dyDescent="0.25">
      <c r="D59" s="235" t="s">
        <v>197</v>
      </c>
      <c r="E59" s="235"/>
      <c r="F59" s="235"/>
    </row>
    <row r="61" spans="1:23" x14ac:dyDescent="0.25">
      <c r="A61" s="110" t="s">
        <v>198</v>
      </c>
    </row>
    <row r="63" spans="1:23" ht="30" customHeight="1" x14ac:dyDescent="0.25">
      <c r="A63" s="210" t="s">
        <v>108</v>
      </c>
      <c r="B63" s="223" t="s">
        <v>62</v>
      </c>
      <c r="C63" s="224"/>
      <c r="D63" s="224"/>
      <c r="E63" s="225"/>
      <c r="F63" s="223" t="s">
        <v>63</v>
      </c>
      <c r="G63" s="224"/>
      <c r="H63" s="224"/>
      <c r="I63" s="225"/>
      <c r="J63" s="230" t="s">
        <v>64</v>
      </c>
      <c r="K63" s="227"/>
      <c r="L63" s="227"/>
      <c r="M63" s="228"/>
      <c r="N63" s="208"/>
      <c r="O63" s="230" t="s">
        <v>186</v>
      </c>
      <c r="P63" s="227"/>
      <c r="Q63" s="227"/>
      <c r="R63" s="228"/>
      <c r="S63" s="230" t="s">
        <v>187</v>
      </c>
      <c r="T63" s="227"/>
      <c r="U63" s="227"/>
      <c r="V63" s="227"/>
      <c r="W63" s="246" t="s">
        <v>130</v>
      </c>
    </row>
    <row r="64" spans="1:23" ht="47.25" x14ac:dyDescent="0.25">
      <c r="A64" s="211"/>
      <c r="B64" s="38" t="s">
        <v>5</v>
      </c>
      <c r="C64" s="38" t="s">
        <v>6</v>
      </c>
      <c r="D64" s="92" t="s">
        <v>7</v>
      </c>
      <c r="E64" s="97" t="s">
        <v>8</v>
      </c>
      <c r="F64" s="38" t="s">
        <v>5</v>
      </c>
      <c r="G64" s="38" t="s">
        <v>6</v>
      </c>
      <c r="H64" s="92" t="s">
        <v>7</v>
      </c>
      <c r="I64" s="97" t="s">
        <v>8</v>
      </c>
      <c r="J64" s="38" t="s">
        <v>5</v>
      </c>
      <c r="K64" s="38" t="s">
        <v>6</v>
      </c>
      <c r="L64" s="92" t="s">
        <v>7</v>
      </c>
      <c r="M64" s="97" t="s">
        <v>8</v>
      </c>
      <c r="N64" s="209"/>
      <c r="O64" s="38" t="s">
        <v>5</v>
      </c>
      <c r="P64" s="38" t="s">
        <v>6</v>
      </c>
      <c r="Q64" s="92" t="s">
        <v>7</v>
      </c>
      <c r="R64" s="97" t="s">
        <v>8</v>
      </c>
      <c r="S64" s="38" t="s">
        <v>5</v>
      </c>
      <c r="T64" s="38" t="s">
        <v>6</v>
      </c>
      <c r="U64" s="92" t="s">
        <v>7</v>
      </c>
      <c r="V64" s="97" t="s">
        <v>8</v>
      </c>
      <c r="W64" s="246"/>
    </row>
    <row r="65" spans="1:23" ht="15.75" x14ac:dyDescent="0.25">
      <c r="A65" s="81">
        <v>1</v>
      </c>
      <c r="B65" s="71">
        <v>3</v>
      </c>
      <c r="C65" s="72">
        <v>1200</v>
      </c>
      <c r="D65" s="72">
        <v>1</v>
      </c>
      <c r="E65" s="96">
        <f>ROUND((D65*C65*B65),0)</f>
        <v>3600</v>
      </c>
      <c r="F65" s="71">
        <v>1</v>
      </c>
      <c r="G65" s="72">
        <v>2000</v>
      </c>
      <c r="H65" s="72">
        <v>1</v>
      </c>
      <c r="I65" s="96">
        <f>ROUND((H65*G65*F65),0)</f>
        <v>2000</v>
      </c>
      <c r="J65" s="71">
        <v>1</v>
      </c>
      <c r="K65" s="72">
        <v>12000</v>
      </c>
      <c r="L65" s="72">
        <v>1</v>
      </c>
      <c r="M65" s="96">
        <f>ROUND((L65*K65*J65),0)</f>
        <v>12000</v>
      </c>
      <c r="N65" s="96"/>
      <c r="O65" s="71">
        <v>1</v>
      </c>
      <c r="P65" s="72">
        <v>20000</v>
      </c>
      <c r="Q65" s="72">
        <v>1</v>
      </c>
      <c r="R65" s="96">
        <f>ROUND((Q65*P65*O65),0)</f>
        <v>20000</v>
      </c>
      <c r="S65" s="71">
        <v>1</v>
      </c>
      <c r="T65" s="72">
        <v>73700</v>
      </c>
      <c r="U65" s="72">
        <v>1</v>
      </c>
      <c r="V65" s="175">
        <f>ROUND((U65*T65*S65),0)</f>
        <v>73700</v>
      </c>
      <c r="W65" s="176">
        <f>E65+I65+M65+R65+V65</f>
        <v>111300</v>
      </c>
    </row>
  </sheetData>
  <mergeCells count="15">
    <mergeCell ref="R4:R5"/>
    <mergeCell ref="A4:A5"/>
    <mergeCell ref="B4:E4"/>
    <mergeCell ref="F4:I4"/>
    <mergeCell ref="J4:M4"/>
    <mergeCell ref="N4:Q4"/>
    <mergeCell ref="D59:F59"/>
    <mergeCell ref="O63:R63"/>
    <mergeCell ref="S63:V63"/>
    <mergeCell ref="W63:W64"/>
    <mergeCell ref="A63:A64"/>
    <mergeCell ref="B63:E63"/>
    <mergeCell ref="F63:I63"/>
    <mergeCell ref="J63:M63"/>
    <mergeCell ref="N63:N6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DF76"/>
  <sheetViews>
    <sheetView tabSelected="1" workbookViewId="0">
      <pane xSplit="1" ySplit="4" topLeftCell="K46" activePane="bottomRight" state="frozen"/>
      <selection pane="topRight" activeCell="B1" sqref="B1"/>
      <selection pane="bottomLeft" activeCell="A5" sqref="A5"/>
      <selection pane="bottomRight" activeCell="U51" sqref="U51"/>
    </sheetView>
  </sheetViews>
  <sheetFormatPr defaultRowHeight="15" x14ac:dyDescent="0.25"/>
  <cols>
    <col min="3" max="3" width="12.42578125" bestFit="1" customWidth="1"/>
    <col min="5" max="5" width="13.7109375" customWidth="1"/>
    <col min="6" max="6" width="10.85546875" bestFit="1" customWidth="1"/>
    <col min="7" max="7" width="12.5703125" bestFit="1" customWidth="1"/>
    <col min="8" max="8" width="8.42578125" customWidth="1"/>
    <col min="9" max="9" width="18" bestFit="1" customWidth="1"/>
    <col min="10" max="10" width="9.7109375" bestFit="1" customWidth="1"/>
    <col min="11" max="11" width="12.7109375" customWidth="1"/>
    <col min="12" max="12" width="9.28515625" bestFit="1" customWidth="1"/>
    <col min="13" max="13" width="16.5703125" customWidth="1"/>
    <col min="14" max="14" width="10.7109375" customWidth="1"/>
    <col min="15" max="15" width="12.5703125" bestFit="1" customWidth="1"/>
    <col min="16" max="16" width="8.42578125" customWidth="1"/>
    <col min="17" max="17" width="16.7109375" bestFit="1" customWidth="1"/>
    <col min="18" max="18" width="9.5703125" customWidth="1"/>
    <col min="19" max="19" width="12.5703125" bestFit="1" customWidth="1"/>
    <col min="20" max="20" width="8.42578125" customWidth="1"/>
    <col min="21" max="21" width="15" bestFit="1" customWidth="1"/>
    <col min="22" max="22" width="10.7109375" customWidth="1"/>
    <col min="23" max="23" width="12.5703125" bestFit="1" customWidth="1"/>
    <col min="24" max="24" width="8.42578125" customWidth="1"/>
    <col min="25" max="25" width="15" bestFit="1" customWidth="1"/>
    <col min="26" max="26" width="10.7109375" customWidth="1"/>
    <col min="27" max="27" width="12.5703125" bestFit="1" customWidth="1"/>
    <col min="28" max="28" width="8.42578125" customWidth="1"/>
    <col min="29" max="29" width="15" bestFit="1" customWidth="1"/>
    <col min="30" max="30" width="9.5703125" customWidth="1"/>
    <col min="31" max="31" width="12.5703125" bestFit="1" customWidth="1"/>
    <col min="32" max="32" width="8.42578125" customWidth="1"/>
    <col min="33" max="33" width="15" bestFit="1" customWidth="1"/>
    <col min="34" max="34" width="10.7109375" customWidth="1"/>
    <col min="35" max="35" width="12.5703125" bestFit="1" customWidth="1"/>
    <col min="36" max="36" width="8.42578125" customWidth="1"/>
    <col min="37" max="37" width="15" bestFit="1" customWidth="1"/>
    <col min="38" max="38" width="9.5703125" customWidth="1"/>
    <col min="39" max="39" width="12.5703125" bestFit="1" customWidth="1"/>
    <col min="40" max="40" width="8.42578125" customWidth="1"/>
    <col min="41" max="41" width="15" bestFit="1" customWidth="1"/>
    <col min="42" max="42" width="9.5703125" customWidth="1"/>
    <col min="43" max="43" width="12.5703125" bestFit="1" customWidth="1"/>
    <col min="44" max="44" width="8.42578125" customWidth="1"/>
    <col min="45" max="45" width="15" bestFit="1" customWidth="1"/>
    <col min="46" max="46" width="12.5703125" bestFit="1" customWidth="1"/>
    <col min="47" max="47" width="10.85546875" bestFit="1" customWidth="1"/>
    <col min="48" max="48" width="8.42578125" customWidth="1"/>
    <col min="49" max="49" width="16.7109375" bestFit="1" customWidth="1"/>
    <col min="53" max="53" width="7.5703125" customWidth="1"/>
    <col min="57" max="57" width="7.5703125" customWidth="1"/>
    <col min="61" max="61" width="7.5703125" customWidth="1"/>
    <col min="62" max="62" width="9.7109375" bestFit="1" customWidth="1"/>
    <col min="63" max="63" width="12.5703125" bestFit="1" customWidth="1"/>
    <col min="64" max="64" width="9.28515625" bestFit="1" customWidth="1"/>
    <col min="65" max="65" width="14.85546875" customWidth="1"/>
    <col min="66" max="66" width="9.7109375" bestFit="1" customWidth="1"/>
    <col min="67" max="67" width="13.85546875" bestFit="1" customWidth="1"/>
    <col min="68" max="68" width="9.28515625" bestFit="1" customWidth="1"/>
    <col min="69" max="69" width="14.85546875" customWidth="1"/>
    <col min="73" max="73" width="13.7109375" customWidth="1"/>
    <col min="74" max="74" width="9.5703125" customWidth="1"/>
    <col min="75" max="75" width="13.85546875" bestFit="1" customWidth="1"/>
    <col min="76" max="76" width="8.42578125" customWidth="1"/>
    <col min="77" max="77" width="15" bestFit="1" customWidth="1"/>
    <col min="81" max="81" width="13.7109375" customWidth="1"/>
    <col min="82" max="82" width="9.28515625" bestFit="1" customWidth="1"/>
    <col min="83" max="83" width="11.7109375" bestFit="1" customWidth="1"/>
    <col min="84" max="84" width="9.28515625" bestFit="1" customWidth="1"/>
    <col min="85" max="85" width="14.7109375" customWidth="1"/>
    <col min="89" max="89" width="7.5703125" customWidth="1"/>
    <col min="93" max="93" width="7.5703125" customWidth="1"/>
    <col min="94" max="94" width="9.5703125" customWidth="1"/>
    <col min="95" max="95" width="12.5703125" bestFit="1" customWidth="1"/>
    <col min="96" max="96" width="8.42578125" customWidth="1"/>
    <col min="97" max="97" width="15" bestFit="1" customWidth="1"/>
    <col min="101" max="101" width="13.7109375" customWidth="1"/>
    <col min="105" max="105" width="7.5703125" customWidth="1"/>
    <col min="109" max="109" width="7.5703125" customWidth="1"/>
    <col min="110" max="110" width="16.7109375" bestFit="1" customWidth="1"/>
  </cols>
  <sheetData>
    <row r="2" spans="1:110" ht="15.75" x14ac:dyDescent="0.25">
      <c r="A2" s="56" t="s">
        <v>138</v>
      </c>
    </row>
    <row r="3" spans="1:110" ht="15.75" x14ac:dyDescent="0.25">
      <c r="A3" s="1"/>
    </row>
    <row r="4" spans="1:110" ht="60" customHeight="1" x14ac:dyDescent="0.25">
      <c r="A4" s="98" t="s">
        <v>108</v>
      </c>
      <c r="B4" s="223" t="s">
        <v>66</v>
      </c>
      <c r="C4" s="224"/>
      <c r="D4" s="224"/>
      <c r="E4" s="225"/>
      <c r="F4" s="223" t="s">
        <v>67</v>
      </c>
      <c r="G4" s="224"/>
      <c r="H4" s="224"/>
      <c r="I4" s="225"/>
      <c r="J4" s="230" t="s">
        <v>70</v>
      </c>
      <c r="K4" s="227"/>
      <c r="L4" s="227"/>
      <c r="M4" s="228"/>
      <c r="N4" s="223" t="s">
        <v>71</v>
      </c>
      <c r="O4" s="224"/>
      <c r="P4" s="224"/>
      <c r="Q4" s="225"/>
      <c r="R4" s="223" t="s">
        <v>72</v>
      </c>
      <c r="S4" s="224"/>
      <c r="T4" s="224"/>
      <c r="U4" s="225"/>
      <c r="V4" s="230" t="s">
        <v>73</v>
      </c>
      <c r="W4" s="227"/>
      <c r="X4" s="227"/>
      <c r="Y4" s="228"/>
      <c r="Z4" s="223" t="s">
        <v>74</v>
      </c>
      <c r="AA4" s="224"/>
      <c r="AB4" s="224"/>
      <c r="AC4" s="225"/>
      <c r="AD4" s="223" t="s">
        <v>75</v>
      </c>
      <c r="AE4" s="224"/>
      <c r="AF4" s="224"/>
      <c r="AG4" s="225"/>
      <c r="AH4" s="247" t="s">
        <v>76</v>
      </c>
      <c r="AI4" s="248"/>
      <c r="AJ4" s="248"/>
      <c r="AK4" s="249"/>
      <c r="AL4" s="247" t="s">
        <v>77</v>
      </c>
      <c r="AM4" s="248"/>
      <c r="AN4" s="248"/>
      <c r="AO4" s="249"/>
      <c r="AP4" s="247" t="s">
        <v>78</v>
      </c>
      <c r="AQ4" s="248"/>
      <c r="AR4" s="248"/>
      <c r="AS4" s="249"/>
      <c r="AT4" s="247" t="s">
        <v>79</v>
      </c>
      <c r="AU4" s="248"/>
      <c r="AV4" s="248"/>
      <c r="AW4" s="249"/>
      <c r="AX4" s="230" t="s">
        <v>80</v>
      </c>
      <c r="AY4" s="227"/>
      <c r="AZ4" s="227"/>
      <c r="BA4" s="228"/>
      <c r="BB4" s="219" t="s">
        <v>81</v>
      </c>
      <c r="BC4" s="220"/>
      <c r="BD4" s="220"/>
      <c r="BE4" s="226"/>
      <c r="BF4" s="219" t="s">
        <v>82</v>
      </c>
      <c r="BG4" s="220"/>
      <c r="BH4" s="220"/>
      <c r="BI4" s="226"/>
      <c r="BJ4" s="219" t="s">
        <v>139</v>
      </c>
      <c r="BK4" s="220"/>
      <c r="BL4" s="220"/>
      <c r="BM4" s="226"/>
      <c r="BN4" s="219" t="s">
        <v>83</v>
      </c>
      <c r="BO4" s="220"/>
      <c r="BP4" s="220"/>
      <c r="BQ4" s="226"/>
      <c r="BR4" s="230" t="s">
        <v>84</v>
      </c>
      <c r="BS4" s="227"/>
      <c r="BT4" s="227"/>
      <c r="BU4" s="227"/>
      <c r="BV4" s="230" t="s">
        <v>85</v>
      </c>
      <c r="BW4" s="227"/>
      <c r="BX4" s="227"/>
      <c r="BY4" s="228"/>
      <c r="BZ4" s="230" t="s">
        <v>86</v>
      </c>
      <c r="CA4" s="227"/>
      <c r="CB4" s="227"/>
      <c r="CC4" s="228"/>
      <c r="CD4" s="223" t="s">
        <v>87</v>
      </c>
      <c r="CE4" s="224"/>
      <c r="CF4" s="224"/>
      <c r="CG4" s="225"/>
      <c r="CH4" s="223" t="s">
        <v>88</v>
      </c>
      <c r="CI4" s="224"/>
      <c r="CJ4" s="224"/>
      <c r="CK4" s="225"/>
      <c r="CL4" s="230" t="s">
        <v>89</v>
      </c>
      <c r="CM4" s="227"/>
      <c r="CN4" s="227"/>
      <c r="CO4" s="228"/>
      <c r="CP4" s="223" t="s">
        <v>90</v>
      </c>
      <c r="CQ4" s="224"/>
      <c r="CR4" s="224"/>
      <c r="CS4" s="225"/>
      <c r="CT4" s="223" t="s">
        <v>91</v>
      </c>
      <c r="CU4" s="224"/>
      <c r="CV4" s="224"/>
      <c r="CW4" s="225"/>
      <c r="CX4" s="223" t="s">
        <v>92</v>
      </c>
      <c r="CY4" s="224"/>
      <c r="CZ4" s="224"/>
      <c r="DA4" s="225"/>
      <c r="DB4" s="223" t="s">
        <v>93</v>
      </c>
      <c r="DC4" s="224"/>
      <c r="DD4" s="224"/>
      <c r="DE4" s="225"/>
      <c r="DF4" s="99" t="s">
        <v>130</v>
      </c>
    </row>
    <row r="5" spans="1:110" ht="60" customHeight="1" x14ac:dyDescent="0.25">
      <c r="A5" s="98"/>
      <c r="B5" s="48" t="s">
        <v>5</v>
      </c>
      <c r="C5" s="48" t="s">
        <v>6</v>
      </c>
      <c r="D5" s="48" t="s">
        <v>7</v>
      </c>
      <c r="E5" s="49" t="s">
        <v>8</v>
      </c>
      <c r="F5" s="48" t="s">
        <v>5</v>
      </c>
      <c r="G5" s="48" t="s">
        <v>6</v>
      </c>
      <c r="H5" s="48" t="s">
        <v>7</v>
      </c>
      <c r="I5" s="49" t="s">
        <v>8</v>
      </c>
      <c r="J5" s="48" t="s">
        <v>5</v>
      </c>
      <c r="K5" s="48" t="s">
        <v>6</v>
      </c>
      <c r="L5" s="48" t="s">
        <v>7</v>
      </c>
      <c r="M5" s="49" t="s">
        <v>8</v>
      </c>
      <c r="N5" s="48" t="s">
        <v>5</v>
      </c>
      <c r="O5" s="48" t="s">
        <v>6</v>
      </c>
      <c r="P5" s="48" t="s">
        <v>7</v>
      </c>
      <c r="Q5" s="49" t="s">
        <v>8</v>
      </c>
      <c r="R5" s="48" t="s">
        <v>5</v>
      </c>
      <c r="S5" s="48" t="s">
        <v>6</v>
      </c>
      <c r="T5" s="48" t="s">
        <v>7</v>
      </c>
      <c r="U5" s="49" t="s">
        <v>8</v>
      </c>
      <c r="V5" s="48" t="s">
        <v>5</v>
      </c>
      <c r="W5" s="48" t="s">
        <v>6</v>
      </c>
      <c r="X5" s="48" t="s">
        <v>7</v>
      </c>
      <c r="Y5" s="49" t="s">
        <v>8</v>
      </c>
      <c r="Z5" s="48" t="s">
        <v>5</v>
      </c>
      <c r="AA5" s="48" t="s">
        <v>6</v>
      </c>
      <c r="AB5" s="48" t="s">
        <v>7</v>
      </c>
      <c r="AC5" s="49" t="s">
        <v>8</v>
      </c>
      <c r="AD5" s="48" t="s">
        <v>5</v>
      </c>
      <c r="AE5" s="48" t="s">
        <v>6</v>
      </c>
      <c r="AF5" s="48" t="s">
        <v>7</v>
      </c>
      <c r="AG5" s="49" t="s">
        <v>8</v>
      </c>
      <c r="AH5" s="48" t="s">
        <v>5</v>
      </c>
      <c r="AI5" s="48" t="s">
        <v>6</v>
      </c>
      <c r="AJ5" s="48" t="s">
        <v>7</v>
      </c>
      <c r="AK5" s="49" t="s">
        <v>8</v>
      </c>
      <c r="AL5" s="48" t="s">
        <v>5</v>
      </c>
      <c r="AM5" s="48" t="s">
        <v>6</v>
      </c>
      <c r="AN5" s="48" t="s">
        <v>7</v>
      </c>
      <c r="AO5" s="49" t="s">
        <v>8</v>
      </c>
      <c r="AP5" s="100" t="s">
        <v>5</v>
      </c>
      <c r="AQ5" s="100" t="s">
        <v>6</v>
      </c>
      <c r="AR5" s="100" t="s">
        <v>7</v>
      </c>
      <c r="AS5" s="101" t="s">
        <v>8</v>
      </c>
      <c r="AT5" s="100" t="s">
        <v>5</v>
      </c>
      <c r="AU5" s="100" t="s">
        <v>6</v>
      </c>
      <c r="AV5" s="100" t="s">
        <v>7</v>
      </c>
      <c r="AW5" s="101" t="s">
        <v>8</v>
      </c>
      <c r="AX5" s="100" t="s">
        <v>5</v>
      </c>
      <c r="AY5" s="100" t="s">
        <v>6</v>
      </c>
      <c r="AZ5" s="100" t="s">
        <v>7</v>
      </c>
      <c r="BA5" s="101" t="s">
        <v>8</v>
      </c>
      <c r="BB5" s="100" t="s">
        <v>5</v>
      </c>
      <c r="BC5" s="100" t="s">
        <v>6</v>
      </c>
      <c r="BD5" s="100" t="s">
        <v>7</v>
      </c>
      <c r="BE5" s="101" t="s">
        <v>8</v>
      </c>
      <c r="BF5" s="100" t="s">
        <v>5</v>
      </c>
      <c r="BG5" s="100" t="s">
        <v>6</v>
      </c>
      <c r="BH5" s="100" t="s">
        <v>7</v>
      </c>
      <c r="BI5" s="101" t="s">
        <v>8</v>
      </c>
      <c r="BJ5" s="100" t="s">
        <v>5</v>
      </c>
      <c r="BK5" s="100" t="s">
        <v>6</v>
      </c>
      <c r="BL5" s="100" t="s">
        <v>7</v>
      </c>
      <c r="BM5" s="101" t="s">
        <v>8</v>
      </c>
      <c r="BN5" s="100" t="s">
        <v>5</v>
      </c>
      <c r="BO5" s="100" t="s">
        <v>6</v>
      </c>
      <c r="BP5" s="100" t="s">
        <v>7</v>
      </c>
      <c r="BQ5" s="101" t="s">
        <v>8</v>
      </c>
      <c r="BR5" s="100" t="s">
        <v>5</v>
      </c>
      <c r="BS5" s="100" t="s">
        <v>6</v>
      </c>
      <c r="BT5" s="100" t="s">
        <v>7</v>
      </c>
      <c r="BU5" s="101" t="s">
        <v>8</v>
      </c>
      <c r="BV5" s="100" t="s">
        <v>5</v>
      </c>
      <c r="BW5" s="100" t="s">
        <v>6</v>
      </c>
      <c r="BX5" s="100" t="s">
        <v>7</v>
      </c>
      <c r="BY5" s="101" t="s">
        <v>8</v>
      </c>
      <c r="BZ5" s="100" t="s">
        <v>5</v>
      </c>
      <c r="CA5" s="100" t="s">
        <v>6</v>
      </c>
      <c r="CB5" s="100" t="s">
        <v>7</v>
      </c>
      <c r="CC5" s="101" t="s">
        <v>8</v>
      </c>
      <c r="CD5" s="100" t="s">
        <v>5</v>
      </c>
      <c r="CE5" s="100" t="s">
        <v>6</v>
      </c>
      <c r="CF5" s="100" t="s">
        <v>7</v>
      </c>
      <c r="CG5" s="101" t="s">
        <v>8</v>
      </c>
      <c r="CH5" s="100" t="s">
        <v>5</v>
      </c>
      <c r="CI5" s="100" t="s">
        <v>6</v>
      </c>
      <c r="CJ5" s="100" t="s">
        <v>7</v>
      </c>
      <c r="CK5" s="101" t="s">
        <v>8</v>
      </c>
      <c r="CL5" s="100" t="s">
        <v>5</v>
      </c>
      <c r="CM5" s="100" t="s">
        <v>6</v>
      </c>
      <c r="CN5" s="100" t="s">
        <v>7</v>
      </c>
      <c r="CO5" s="101" t="s">
        <v>8</v>
      </c>
      <c r="CP5" s="100" t="s">
        <v>5</v>
      </c>
      <c r="CQ5" s="100" t="s">
        <v>6</v>
      </c>
      <c r="CR5" s="100" t="s">
        <v>7</v>
      </c>
      <c r="CS5" s="101" t="s">
        <v>8</v>
      </c>
      <c r="CT5" s="100" t="s">
        <v>5</v>
      </c>
      <c r="CU5" s="100" t="s">
        <v>6</v>
      </c>
      <c r="CV5" s="100" t="s">
        <v>7</v>
      </c>
      <c r="CW5" s="101" t="s">
        <v>8</v>
      </c>
      <c r="CX5" s="100" t="s">
        <v>5</v>
      </c>
      <c r="CY5" s="100" t="s">
        <v>6</v>
      </c>
      <c r="CZ5" s="100" t="s">
        <v>7</v>
      </c>
      <c r="DA5" s="101" t="s">
        <v>8</v>
      </c>
      <c r="DB5" s="100" t="s">
        <v>5</v>
      </c>
      <c r="DC5" s="100" t="s">
        <v>6</v>
      </c>
      <c r="DD5" s="100" t="s">
        <v>7</v>
      </c>
      <c r="DE5" s="101" t="s">
        <v>8</v>
      </c>
      <c r="DF5" s="99"/>
    </row>
    <row r="6" spans="1:110" ht="15.75" hidden="1" x14ac:dyDescent="0.25">
      <c r="A6" s="50">
        <v>1</v>
      </c>
      <c r="B6" s="25"/>
      <c r="C6" s="25"/>
      <c r="D6" s="25"/>
      <c r="E6" s="51">
        <f>ROUND((D6*C6*B6),0)</f>
        <v>0</v>
      </c>
      <c r="F6" s="71">
        <v>0</v>
      </c>
      <c r="G6" s="72">
        <v>0</v>
      </c>
      <c r="H6" s="72">
        <v>0</v>
      </c>
      <c r="I6" s="51">
        <f>ROUND((H6*G6*F6),0)</f>
        <v>0</v>
      </c>
      <c r="J6" s="71">
        <v>0</v>
      </c>
      <c r="K6" s="72">
        <v>0</v>
      </c>
      <c r="L6" s="72">
        <v>0</v>
      </c>
      <c r="M6" s="51">
        <f>ROUND((L6*K6*J6),0)</f>
        <v>0</v>
      </c>
      <c r="N6" s="74">
        <v>0</v>
      </c>
      <c r="O6" s="72">
        <v>0</v>
      </c>
      <c r="P6" s="72">
        <v>0</v>
      </c>
      <c r="Q6" s="51">
        <f>ROUND((P6*O6*N6),0)</f>
        <v>0</v>
      </c>
      <c r="R6" s="71">
        <v>0</v>
      </c>
      <c r="S6" s="72">
        <v>0</v>
      </c>
      <c r="T6" s="72">
        <v>0</v>
      </c>
      <c r="U6" s="51">
        <f>ROUND((T6*S6*R6),0)</f>
        <v>0</v>
      </c>
      <c r="V6" s="71">
        <v>0</v>
      </c>
      <c r="W6" s="72">
        <v>0</v>
      </c>
      <c r="X6" s="72">
        <v>0</v>
      </c>
      <c r="Y6" s="51">
        <f>ROUND((X6*W6*V6),0)</f>
        <v>0</v>
      </c>
      <c r="Z6" s="71">
        <v>0</v>
      </c>
      <c r="AA6" s="72">
        <v>0</v>
      </c>
      <c r="AB6" s="72">
        <v>0</v>
      </c>
      <c r="AC6" s="51">
        <f>ROUND((AB6*AA6*Z6),0)</f>
        <v>0</v>
      </c>
      <c r="AD6" s="71">
        <v>0</v>
      </c>
      <c r="AE6" s="72">
        <v>0</v>
      </c>
      <c r="AF6" s="72">
        <v>0</v>
      </c>
      <c r="AG6" s="51">
        <f>ROUND((AF6*AE6*AD6),0)</f>
        <v>0</v>
      </c>
      <c r="AH6" s="71">
        <v>0</v>
      </c>
      <c r="AI6" s="72">
        <v>0</v>
      </c>
      <c r="AJ6" s="72">
        <v>0</v>
      </c>
      <c r="AK6" s="51">
        <f>ROUND((AJ6*AI6*AH6),0)</f>
        <v>0</v>
      </c>
      <c r="AL6" s="71">
        <v>0</v>
      </c>
      <c r="AM6" s="72">
        <v>0</v>
      </c>
      <c r="AN6" s="72">
        <v>0</v>
      </c>
      <c r="AO6" s="51">
        <f>ROUND((AN6*AM6*AL6),0)</f>
        <v>0</v>
      </c>
      <c r="AP6" s="71">
        <v>0</v>
      </c>
      <c r="AQ6" s="72">
        <v>0</v>
      </c>
      <c r="AR6" s="72">
        <v>0</v>
      </c>
      <c r="AS6" s="51">
        <f>ROUND((AR6*AQ6*AP6),0)</f>
        <v>0</v>
      </c>
      <c r="AT6" s="71">
        <v>0</v>
      </c>
      <c r="AU6" s="72">
        <v>0</v>
      </c>
      <c r="AV6" s="72">
        <v>0</v>
      </c>
      <c r="AW6" s="51">
        <f>ROUND((AV6*AU6*AT6),0)</f>
        <v>0</v>
      </c>
      <c r="AX6" s="16"/>
      <c r="AY6" s="16"/>
      <c r="AZ6" s="16"/>
      <c r="BA6" s="51">
        <f>ROUND((AZ6*AY6*AX6),0)</f>
        <v>0</v>
      </c>
      <c r="BB6" s="16"/>
      <c r="BC6" s="16"/>
      <c r="BD6" s="16"/>
      <c r="BE6" s="51">
        <f>ROUND((BB6*BD6*BC6),0)</f>
        <v>0</v>
      </c>
      <c r="BF6" s="16"/>
      <c r="BG6" s="16"/>
      <c r="BH6" s="16"/>
      <c r="BI6" s="51">
        <f>ROUND((BF6*BH6*BG6),0)</f>
        <v>0</v>
      </c>
      <c r="BJ6" s="71">
        <v>0</v>
      </c>
      <c r="BK6" s="72">
        <v>0</v>
      </c>
      <c r="BL6" s="72">
        <v>0</v>
      </c>
      <c r="BM6" s="51">
        <f>ROUND((BJ6*BL6*BK6),0)</f>
        <v>0</v>
      </c>
      <c r="BN6" s="71">
        <v>0</v>
      </c>
      <c r="BO6" s="72">
        <v>0</v>
      </c>
      <c r="BP6" s="72">
        <v>0</v>
      </c>
      <c r="BQ6" s="51">
        <f>ROUND((BN6*BP6*BO6),0)</f>
        <v>0</v>
      </c>
      <c r="BR6" s="16"/>
      <c r="BS6" s="16"/>
      <c r="BT6" s="16"/>
      <c r="BU6" s="51">
        <f>ROUND((BR6*BT6*BS6),0)</f>
        <v>0</v>
      </c>
      <c r="BV6" s="71">
        <v>0</v>
      </c>
      <c r="BW6" s="72">
        <v>0</v>
      </c>
      <c r="BX6" s="72">
        <v>0</v>
      </c>
      <c r="BY6" s="51">
        <f>ROUND((BV6*BX6*BW6),0)</f>
        <v>0</v>
      </c>
      <c r="BZ6" s="16"/>
      <c r="CA6" s="16"/>
      <c r="CB6" s="16"/>
      <c r="CC6" s="51">
        <f>ROUND((BZ6*CB6*CA6),0)</f>
        <v>0</v>
      </c>
      <c r="CD6" s="71">
        <v>0</v>
      </c>
      <c r="CE6" s="72">
        <v>0</v>
      </c>
      <c r="CF6" s="72">
        <v>0</v>
      </c>
      <c r="CG6" s="51">
        <f>ROUND((CD6*CF6*CE6),0)</f>
        <v>0</v>
      </c>
      <c r="CH6" s="16"/>
      <c r="CI6" s="16"/>
      <c r="CJ6" s="16"/>
      <c r="CK6" s="51">
        <f>ROUND((CH6*CJ6*CI6),0)</f>
        <v>0</v>
      </c>
      <c r="CL6" s="16"/>
      <c r="CM6" s="16"/>
      <c r="CN6" s="16"/>
      <c r="CO6" s="51">
        <f>ROUND((CL6*CN6*CM6),0)</f>
        <v>0</v>
      </c>
      <c r="CP6" s="71">
        <v>0</v>
      </c>
      <c r="CQ6" s="72">
        <v>0</v>
      </c>
      <c r="CR6" s="72">
        <v>0</v>
      </c>
      <c r="CS6" s="51">
        <f>ROUND((CP6*CR6*CQ6),0)</f>
        <v>0</v>
      </c>
      <c r="CT6" s="16"/>
      <c r="CU6" s="16"/>
      <c r="CV6" s="16"/>
      <c r="CW6" s="51">
        <f>ROUND((CT6*CV6*CU6),0)</f>
        <v>0</v>
      </c>
      <c r="CX6" s="16"/>
      <c r="CY6" s="16"/>
      <c r="CZ6" s="16"/>
      <c r="DA6" s="51">
        <f>ROUND((CX6*CZ6*CY6),0)</f>
        <v>0</v>
      </c>
      <c r="DB6" s="16"/>
      <c r="DC6" s="16"/>
      <c r="DD6" s="16"/>
      <c r="DE6" s="51">
        <f>ROUND((DB6*DD6*DC6),0)</f>
        <v>0</v>
      </c>
      <c r="DF6" s="51">
        <f t="shared" ref="DF6:DF37" si="0">E6+I6+M6+Q6+U6+Y6+AC6+AG6+AK6+AO6+AS6+AW6+BA6+BE6+BI6+BM6+BQ6+BU6+BY6+CC6+CG6+CK6+CO6+CS6+CW6+DA6+DE6</f>
        <v>0</v>
      </c>
    </row>
    <row r="7" spans="1:110" ht="15.75" hidden="1" x14ac:dyDescent="0.25">
      <c r="A7" s="52">
        <v>3</v>
      </c>
      <c r="B7" s="25"/>
      <c r="C7" s="25"/>
      <c r="D7" s="25"/>
      <c r="E7" s="51">
        <f t="shared" ref="E7:E55" si="1">ROUND((D7*C7*B7),0)</f>
        <v>0</v>
      </c>
      <c r="F7" s="103">
        <v>0</v>
      </c>
      <c r="G7" s="104">
        <v>0</v>
      </c>
      <c r="H7" s="72">
        <v>1</v>
      </c>
      <c r="I7" s="51">
        <f t="shared" ref="I7:I55" si="2">ROUND((H7*G7*F7),0)</f>
        <v>0</v>
      </c>
      <c r="J7" s="71">
        <v>1</v>
      </c>
      <c r="K7" s="72">
        <v>15000</v>
      </c>
      <c r="L7" s="72">
        <v>1</v>
      </c>
      <c r="M7" s="51">
        <f t="shared" ref="M7:M55" si="3">ROUND((L7*K7*J7),0)</f>
        <v>15000</v>
      </c>
      <c r="N7" s="71">
        <v>6</v>
      </c>
      <c r="O7" s="72">
        <v>0</v>
      </c>
      <c r="P7" s="72">
        <v>1</v>
      </c>
      <c r="Q7" s="51">
        <f t="shared" ref="Q7:Q55" si="4">ROUND((P7*O7*N7),0)</f>
        <v>0</v>
      </c>
      <c r="R7" s="71">
        <v>2</v>
      </c>
      <c r="S7" s="72">
        <v>0</v>
      </c>
      <c r="T7" s="72">
        <v>1</v>
      </c>
      <c r="U7" s="51">
        <f t="shared" ref="U7:U55" si="5">ROUND((T7*S7*R7),0)</f>
        <v>0</v>
      </c>
      <c r="V7" s="103">
        <v>8</v>
      </c>
      <c r="W7" s="72">
        <v>0</v>
      </c>
      <c r="X7" s="72">
        <v>1</v>
      </c>
      <c r="Y7" s="51">
        <f t="shared" ref="Y7:Y55" si="6">ROUND((X7*W7*V7),0)</f>
        <v>0</v>
      </c>
      <c r="Z7" s="74">
        <v>33</v>
      </c>
      <c r="AA7" s="72">
        <v>1200</v>
      </c>
      <c r="AB7" s="72">
        <v>1</v>
      </c>
      <c r="AC7" s="51">
        <f t="shared" ref="AC7:AC55" si="7">ROUND((AB7*AA7*Z7),0)</f>
        <v>39600</v>
      </c>
      <c r="AD7" s="71">
        <v>4</v>
      </c>
      <c r="AE7" s="72">
        <v>0</v>
      </c>
      <c r="AF7" s="72">
        <v>1</v>
      </c>
      <c r="AG7" s="51">
        <f t="shared" ref="AG7:AG55" si="8">ROUND((AF7*AE7*AD7),0)</f>
        <v>0</v>
      </c>
      <c r="AH7" s="71">
        <v>8</v>
      </c>
      <c r="AI7" s="72">
        <v>0</v>
      </c>
      <c r="AJ7" s="72">
        <v>1</v>
      </c>
      <c r="AK7" s="51">
        <f t="shared" ref="AK7:AK55" si="9">ROUND((AJ7*AI7*AH7),0)</f>
        <v>0</v>
      </c>
      <c r="AL7" s="71">
        <v>2</v>
      </c>
      <c r="AM7" s="72">
        <v>5000</v>
      </c>
      <c r="AN7" s="72">
        <v>1</v>
      </c>
      <c r="AO7" s="51">
        <f t="shared" ref="AO7:AO55" si="10">ROUND((AN7*AM7*AL7),0)</f>
        <v>10000</v>
      </c>
      <c r="AP7" s="71">
        <v>0</v>
      </c>
      <c r="AQ7" s="72">
        <v>0</v>
      </c>
      <c r="AR7" s="72">
        <v>1</v>
      </c>
      <c r="AS7" s="51">
        <f t="shared" ref="AS7:AS55" si="11">ROUND((AR7*AQ7*AP7),0)</f>
        <v>0</v>
      </c>
      <c r="AT7" s="74">
        <v>44</v>
      </c>
      <c r="AU7" s="72">
        <v>650</v>
      </c>
      <c r="AV7" s="72">
        <v>1</v>
      </c>
      <c r="AW7" s="51">
        <f t="shared" ref="AW7:AW54" si="12">ROUND((AV7*AU7*AT7),0)</f>
        <v>28600</v>
      </c>
      <c r="AX7" s="16"/>
      <c r="AY7" s="16"/>
      <c r="AZ7" s="16"/>
      <c r="BA7" s="51">
        <f t="shared" ref="BA7:BA55" si="13">ROUND((AZ7*AY7*AX7),0)</f>
        <v>0</v>
      </c>
      <c r="BB7" s="16"/>
      <c r="BC7" s="16"/>
      <c r="BD7" s="16"/>
      <c r="BE7" s="51">
        <f t="shared" ref="BE7:BE55" si="14">ROUND((BB7*BD7*BC7),0)</f>
        <v>0</v>
      </c>
      <c r="BF7" s="16"/>
      <c r="BG7" s="16"/>
      <c r="BH7" s="16"/>
      <c r="BI7" s="51">
        <f t="shared" ref="BI7:BI55" si="15">ROUND((BF7*BH7*BG7),0)</f>
        <v>0</v>
      </c>
      <c r="BJ7" s="71">
        <v>1</v>
      </c>
      <c r="BK7" s="72">
        <v>16000</v>
      </c>
      <c r="BL7" s="72">
        <v>1</v>
      </c>
      <c r="BM7" s="51">
        <f t="shared" ref="BM7:BM54" si="16">ROUND((BJ7*BL7*BK7),0)</f>
        <v>16000</v>
      </c>
      <c r="BN7" s="71">
        <v>0</v>
      </c>
      <c r="BO7" s="72">
        <v>0</v>
      </c>
      <c r="BP7" s="72">
        <v>1</v>
      </c>
      <c r="BQ7" s="51">
        <f t="shared" ref="BQ7:BQ55" si="17">ROUND((BN7*BP7*BO7),0)</f>
        <v>0</v>
      </c>
      <c r="BR7" s="16"/>
      <c r="BS7" s="16"/>
      <c r="BT7" s="16"/>
      <c r="BU7" s="51">
        <f t="shared" ref="BU7:BU55" si="18">ROUND((BR7*BT7*BS7),0)</f>
        <v>0</v>
      </c>
      <c r="BV7" s="71">
        <v>1</v>
      </c>
      <c r="BW7" s="72">
        <v>21000</v>
      </c>
      <c r="BX7" s="72">
        <v>1</v>
      </c>
      <c r="BY7" s="51">
        <f t="shared" ref="BY7:BY54" si="19">ROUND((BV7*BX7*BW7),0)</f>
        <v>21000</v>
      </c>
      <c r="BZ7" s="16"/>
      <c r="CA7" s="16"/>
      <c r="CB7" s="16"/>
      <c r="CC7" s="51">
        <f t="shared" ref="CC7:CC55" si="20">ROUND((BZ7*CB7*CA7),0)</f>
        <v>0</v>
      </c>
      <c r="CD7" s="71">
        <v>0</v>
      </c>
      <c r="CE7" s="72">
        <v>0</v>
      </c>
      <c r="CF7" s="72">
        <v>1</v>
      </c>
      <c r="CG7" s="51">
        <f t="shared" ref="CG7:CG55" si="21">ROUND((CD7*CF7*CE7),0)</f>
        <v>0</v>
      </c>
      <c r="CH7" s="16"/>
      <c r="CI7" s="16"/>
      <c r="CJ7" s="16"/>
      <c r="CK7" s="51">
        <f t="shared" ref="CK7:CK55" si="22">ROUND((CH7*CJ7*CI7),0)</f>
        <v>0</v>
      </c>
      <c r="CL7" s="16"/>
      <c r="CM7" s="16"/>
      <c r="CN7" s="16"/>
      <c r="CO7" s="51">
        <f t="shared" ref="CO7:CO55" si="23">ROUND((CL7*CN7*CM7),0)</f>
        <v>0</v>
      </c>
      <c r="CP7" s="71">
        <v>0</v>
      </c>
      <c r="CQ7" s="72">
        <v>0</v>
      </c>
      <c r="CR7" s="72">
        <v>1</v>
      </c>
      <c r="CS7" s="51">
        <f t="shared" ref="CS7:CS54" si="24">ROUND((CP7*CR7*CQ7),0)</f>
        <v>0</v>
      </c>
      <c r="CT7" s="16"/>
      <c r="CU7" s="16"/>
      <c r="CV7" s="16"/>
      <c r="CW7" s="51">
        <f t="shared" ref="CW7:CW55" si="25">ROUND((CT7*CV7*CU7),0)</f>
        <v>0</v>
      </c>
      <c r="CX7" s="16"/>
      <c r="CY7" s="16"/>
      <c r="CZ7" s="16"/>
      <c r="DA7" s="51">
        <f t="shared" ref="DA7:DA55" si="26">ROUND((CX7*CZ7*CY7),0)</f>
        <v>0</v>
      </c>
      <c r="DB7" s="16"/>
      <c r="DC7" s="16"/>
      <c r="DD7" s="16"/>
      <c r="DE7" s="51">
        <f t="shared" ref="DE7:DE55" si="27">ROUND((DB7*DD7*DC7),0)</f>
        <v>0</v>
      </c>
      <c r="DF7" s="51">
        <f t="shared" si="0"/>
        <v>130200</v>
      </c>
    </row>
    <row r="8" spans="1:110" ht="15.75" hidden="1" x14ac:dyDescent="0.25">
      <c r="A8" s="52">
        <v>4</v>
      </c>
      <c r="B8" s="25"/>
      <c r="C8" s="25"/>
      <c r="D8" s="25"/>
      <c r="E8" s="51">
        <f t="shared" si="1"/>
        <v>0</v>
      </c>
      <c r="F8" s="74">
        <v>0</v>
      </c>
      <c r="G8" s="72">
        <v>0</v>
      </c>
      <c r="H8" s="72">
        <v>1</v>
      </c>
      <c r="I8" s="51">
        <f t="shared" si="2"/>
        <v>0</v>
      </c>
      <c r="J8" s="71">
        <v>1</v>
      </c>
      <c r="K8" s="72">
        <v>15000</v>
      </c>
      <c r="L8" s="72">
        <v>1</v>
      </c>
      <c r="M8" s="51">
        <f t="shared" si="3"/>
        <v>15000</v>
      </c>
      <c r="N8" s="74">
        <v>5</v>
      </c>
      <c r="O8" s="72">
        <v>6000</v>
      </c>
      <c r="P8" s="72">
        <v>1</v>
      </c>
      <c r="Q8" s="51">
        <f t="shared" si="4"/>
        <v>30000</v>
      </c>
      <c r="R8" s="71">
        <v>1</v>
      </c>
      <c r="S8" s="72">
        <v>3500</v>
      </c>
      <c r="T8" s="72">
        <v>1</v>
      </c>
      <c r="U8" s="51">
        <f t="shared" si="5"/>
        <v>3500</v>
      </c>
      <c r="V8" s="71">
        <v>2</v>
      </c>
      <c r="W8" s="72">
        <v>2200</v>
      </c>
      <c r="X8" s="72">
        <v>1</v>
      </c>
      <c r="Y8" s="51">
        <f t="shared" si="6"/>
        <v>4400</v>
      </c>
      <c r="Z8" s="74">
        <v>23</v>
      </c>
      <c r="AA8" s="72">
        <v>1500</v>
      </c>
      <c r="AB8" s="72">
        <v>1</v>
      </c>
      <c r="AC8" s="51">
        <f t="shared" si="7"/>
        <v>34500</v>
      </c>
      <c r="AD8" s="71">
        <v>2</v>
      </c>
      <c r="AE8" s="72">
        <v>2000</v>
      </c>
      <c r="AF8" s="72">
        <v>1</v>
      </c>
      <c r="AG8" s="51">
        <f t="shared" si="8"/>
        <v>4000</v>
      </c>
      <c r="AH8" s="71">
        <v>2</v>
      </c>
      <c r="AI8" s="72">
        <v>2000</v>
      </c>
      <c r="AJ8" s="72">
        <v>1</v>
      </c>
      <c r="AK8" s="51">
        <f t="shared" si="9"/>
        <v>4000</v>
      </c>
      <c r="AL8" s="71">
        <v>1</v>
      </c>
      <c r="AM8" s="72">
        <v>6000</v>
      </c>
      <c r="AN8" s="72">
        <v>1</v>
      </c>
      <c r="AO8" s="51">
        <f t="shared" si="10"/>
        <v>6000</v>
      </c>
      <c r="AP8" s="71">
        <v>2</v>
      </c>
      <c r="AQ8" s="72">
        <v>2000</v>
      </c>
      <c r="AR8" s="72">
        <v>1</v>
      </c>
      <c r="AS8" s="51">
        <f t="shared" si="11"/>
        <v>4000</v>
      </c>
      <c r="AT8" s="71">
        <v>24</v>
      </c>
      <c r="AU8" s="72">
        <v>650</v>
      </c>
      <c r="AV8" s="72">
        <v>1</v>
      </c>
      <c r="AW8" s="51">
        <f t="shared" si="12"/>
        <v>15600</v>
      </c>
      <c r="AX8" s="16"/>
      <c r="AY8" s="16"/>
      <c r="AZ8" s="16"/>
      <c r="BA8" s="51">
        <f t="shared" si="13"/>
        <v>0</v>
      </c>
      <c r="BB8" s="16"/>
      <c r="BC8" s="16"/>
      <c r="BD8" s="16"/>
      <c r="BE8" s="51">
        <f t="shared" si="14"/>
        <v>0</v>
      </c>
      <c r="BF8" s="16"/>
      <c r="BG8" s="16"/>
      <c r="BH8" s="16"/>
      <c r="BI8" s="51">
        <f t="shared" si="15"/>
        <v>0</v>
      </c>
      <c r="BJ8" s="71">
        <v>2</v>
      </c>
      <c r="BK8" s="72">
        <v>3500</v>
      </c>
      <c r="BL8" s="72">
        <v>1</v>
      </c>
      <c r="BM8" s="51">
        <f t="shared" si="16"/>
        <v>7000</v>
      </c>
      <c r="BN8" s="71">
        <v>0</v>
      </c>
      <c r="BO8" s="72">
        <v>0</v>
      </c>
      <c r="BP8" s="72">
        <v>1</v>
      </c>
      <c r="BQ8" s="51">
        <f t="shared" si="17"/>
        <v>0</v>
      </c>
      <c r="BR8" s="16"/>
      <c r="BS8" s="16"/>
      <c r="BT8" s="16"/>
      <c r="BU8" s="51">
        <f t="shared" si="18"/>
        <v>0</v>
      </c>
      <c r="BV8" s="71">
        <v>1</v>
      </c>
      <c r="BW8" s="72">
        <v>18000</v>
      </c>
      <c r="BX8" s="72">
        <v>1</v>
      </c>
      <c r="BY8" s="51">
        <f t="shared" si="19"/>
        <v>18000</v>
      </c>
      <c r="BZ8" s="16"/>
      <c r="CA8" s="16"/>
      <c r="CB8" s="16"/>
      <c r="CC8" s="51">
        <f t="shared" si="20"/>
        <v>0</v>
      </c>
      <c r="CD8" s="71">
        <v>0</v>
      </c>
      <c r="CE8" s="72">
        <v>0</v>
      </c>
      <c r="CF8" s="72">
        <v>1</v>
      </c>
      <c r="CG8" s="51">
        <f t="shared" si="21"/>
        <v>0</v>
      </c>
      <c r="CH8" s="16"/>
      <c r="CI8" s="16"/>
      <c r="CJ8" s="16"/>
      <c r="CK8" s="51">
        <f t="shared" si="22"/>
        <v>0</v>
      </c>
      <c r="CL8" s="16"/>
      <c r="CM8" s="16"/>
      <c r="CN8" s="16"/>
      <c r="CO8" s="51">
        <f t="shared" si="23"/>
        <v>0</v>
      </c>
      <c r="CP8" s="71">
        <v>1</v>
      </c>
      <c r="CQ8" s="72">
        <v>3000</v>
      </c>
      <c r="CR8" s="72">
        <v>1</v>
      </c>
      <c r="CS8" s="51">
        <f t="shared" si="24"/>
        <v>3000</v>
      </c>
      <c r="CT8" s="16"/>
      <c r="CU8" s="16"/>
      <c r="CV8" s="16"/>
      <c r="CW8" s="51">
        <f t="shared" si="25"/>
        <v>0</v>
      </c>
      <c r="CX8" s="16"/>
      <c r="CY8" s="16"/>
      <c r="CZ8" s="16"/>
      <c r="DA8" s="51">
        <f t="shared" si="26"/>
        <v>0</v>
      </c>
      <c r="DB8" s="16"/>
      <c r="DC8" s="16"/>
      <c r="DD8" s="16"/>
      <c r="DE8" s="51">
        <f t="shared" si="27"/>
        <v>0</v>
      </c>
      <c r="DF8" s="51">
        <f t="shared" si="0"/>
        <v>149000</v>
      </c>
    </row>
    <row r="9" spans="1:110" ht="15.75" hidden="1" x14ac:dyDescent="0.25">
      <c r="A9" s="52">
        <v>5</v>
      </c>
      <c r="B9" s="25"/>
      <c r="C9" s="25"/>
      <c r="D9" s="25"/>
      <c r="E9" s="51">
        <f t="shared" si="1"/>
        <v>0</v>
      </c>
      <c r="F9" s="71">
        <v>0</v>
      </c>
      <c r="G9" s="72">
        <v>0</v>
      </c>
      <c r="H9" s="72">
        <v>1</v>
      </c>
      <c r="I9" s="51">
        <f t="shared" si="2"/>
        <v>0</v>
      </c>
      <c r="J9" s="71">
        <v>1</v>
      </c>
      <c r="K9" s="72">
        <v>15000</v>
      </c>
      <c r="L9" s="72">
        <v>1</v>
      </c>
      <c r="M9" s="51">
        <f t="shared" si="3"/>
        <v>15000</v>
      </c>
      <c r="N9" s="71">
        <v>7</v>
      </c>
      <c r="O9" s="72">
        <v>4000</v>
      </c>
      <c r="P9" s="72">
        <v>1</v>
      </c>
      <c r="Q9" s="51">
        <f t="shared" si="4"/>
        <v>28000</v>
      </c>
      <c r="R9" s="71">
        <v>1</v>
      </c>
      <c r="S9" s="72">
        <v>8000</v>
      </c>
      <c r="T9" s="72">
        <v>1</v>
      </c>
      <c r="U9" s="51">
        <f t="shared" si="5"/>
        <v>8000</v>
      </c>
      <c r="V9" s="71">
        <v>1</v>
      </c>
      <c r="W9" s="72">
        <v>2000</v>
      </c>
      <c r="X9" s="72">
        <v>1</v>
      </c>
      <c r="Y9" s="51">
        <f t="shared" si="6"/>
        <v>2000</v>
      </c>
      <c r="Z9" s="71">
        <v>0</v>
      </c>
      <c r="AA9" s="72">
        <v>0</v>
      </c>
      <c r="AB9" s="72">
        <v>1</v>
      </c>
      <c r="AC9" s="51">
        <f t="shared" si="7"/>
        <v>0</v>
      </c>
      <c r="AD9" s="71">
        <v>0</v>
      </c>
      <c r="AE9" s="72">
        <v>0</v>
      </c>
      <c r="AF9" s="72">
        <v>1</v>
      </c>
      <c r="AG9" s="51">
        <f t="shared" si="8"/>
        <v>0</v>
      </c>
      <c r="AH9" s="71">
        <v>0</v>
      </c>
      <c r="AI9" s="72">
        <v>0</v>
      </c>
      <c r="AJ9" s="72">
        <v>1</v>
      </c>
      <c r="AK9" s="51">
        <f t="shared" si="9"/>
        <v>0</v>
      </c>
      <c r="AL9" s="71">
        <v>0</v>
      </c>
      <c r="AM9" s="72">
        <v>0</v>
      </c>
      <c r="AN9" s="72">
        <v>1</v>
      </c>
      <c r="AO9" s="51">
        <f t="shared" si="10"/>
        <v>0</v>
      </c>
      <c r="AP9" s="71">
        <v>0</v>
      </c>
      <c r="AQ9" s="72">
        <v>0</v>
      </c>
      <c r="AR9" s="72">
        <v>1</v>
      </c>
      <c r="AS9" s="51">
        <f t="shared" si="11"/>
        <v>0</v>
      </c>
      <c r="AT9" s="71">
        <v>6</v>
      </c>
      <c r="AU9" s="72">
        <v>650</v>
      </c>
      <c r="AV9" s="72">
        <v>1</v>
      </c>
      <c r="AW9" s="51">
        <f t="shared" si="12"/>
        <v>3900</v>
      </c>
      <c r="AX9" s="16"/>
      <c r="AY9" s="16"/>
      <c r="AZ9" s="16"/>
      <c r="BA9" s="51">
        <f t="shared" si="13"/>
        <v>0</v>
      </c>
      <c r="BB9" s="16"/>
      <c r="BC9" s="16"/>
      <c r="BD9" s="16"/>
      <c r="BE9" s="51">
        <f t="shared" si="14"/>
        <v>0</v>
      </c>
      <c r="BF9" s="16"/>
      <c r="BG9" s="16"/>
      <c r="BH9" s="16"/>
      <c r="BI9" s="51">
        <f t="shared" si="15"/>
        <v>0</v>
      </c>
      <c r="BJ9" s="71">
        <v>1</v>
      </c>
      <c r="BK9" s="72">
        <v>12000</v>
      </c>
      <c r="BL9" s="72">
        <v>1</v>
      </c>
      <c r="BM9" s="51">
        <f t="shared" si="16"/>
        <v>12000</v>
      </c>
      <c r="BN9" s="71">
        <v>2</v>
      </c>
      <c r="BO9" s="72">
        <v>5000</v>
      </c>
      <c r="BP9" s="72">
        <v>1</v>
      </c>
      <c r="BQ9" s="51">
        <f t="shared" si="17"/>
        <v>10000</v>
      </c>
      <c r="BR9" s="16"/>
      <c r="BS9" s="16"/>
      <c r="BT9" s="16"/>
      <c r="BU9" s="51">
        <f t="shared" si="18"/>
        <v>0</v>
      </c>
      <c r="BV9" s="71">
        <v>1</v>
      </c>
      <c r="BW9" s="72">
        <v>30000</v>
      </c>
      <c r="BX9" s="72">
        <v>1</v>
      </c>
      <c r="BY9" s="51">
        <f t="shared" si="19"/>
        <v>30000</v>
      </c>
      <c r="BZ9" s="16"/>
      <c r="CA9" s="16"/>
      <c r="CB9" s="16"/>
      <c r="CC9" s="51">
        <f t="shared" si="20"/>
        <v>0</v>
      </c>
      <c r="CD9" s="71">
        <v>0</v>
      </c>
      <c r="CE9" s="72">
        <v>0</v>
      </c>
      <c r="CF9" s="72">
        <v>1</v>
      </c>
      <c r="CG9" s="51">
        <f t="shared" si="21"/>
        <v>0</v>
      </c>
      <c r="CH9" s="16"/>
      <c r="CI9" s="16"/>
      <c r="CJ9" s="16"/>
      <c r="CK9" s="51">
        <f t="shared" si="22"/>
        <v>0</v>
      </c>
      <c r="CL9" s="16"/>
      <c r="CM9" s="16"/>
      <c r="CN9" s="16"/>
      <c r="CO9" s="51">
        <f t="shared" si="23"/>
        <v>0</v>
      </c>
      <c r="CP9" s="71">
        <v>1</v>
      </c>
      <c r="CQ9" s="72">
        <v>3500</v>
      </c>
      <c r="CR9" s="72">
        <v>1</v>
      </c>
      <c r="CS9" s="51">
        <f t="shared" si="24"/>
        <v>3500</v>
      </c>
      <c r="CT9" s="16"/>
      <c r="CU9" s="16"/>
      <c r="CV9" s="16"/>
      <c r="CW9" s="51">
        <f t="shared" si="25"/>
        <v>0</v>
      </c>
      <c r="CX9" s="16"/>
      <c r="CY9" s="16"/>
      <c r="CZ9" s="16"/>
      <c r="DA9" s="51">
        <f t="shared" si="26"/>
        <v>0</v>
      </c>
      <c r="DB9" s="16"/>
      <c r="DC9" s="16"/>
      <c r="DD9" s="16"/>
      <c r="DE9" s="51">
        <f t="shared" si="27"/>
        <v>0</v>
      </c>
      <c r="DF9" s="51">
        <f t="shared" si="0"/>
        <v>112400</v>
      </c>
    </row>
    <row r="10" spans="1:110" ht="15.75" hidden="1" x14ac:dyDescent="0.25">
      <c r="A10" s="52">
        <v>11</v>
      </c>
      <c r="B10" s="25"/>
      <c r="C10" s="25"/>
      <c r="D10" s="25"/>
      <c r="E10" s="51">
        <f t="shared" si="1"/>
        <v>0</v>
      </c>
      <c r="F10" s="71">
        <v>45</v>
      </c>
      <c r="G10" s="72">
        <v>1500</v>
      </c>
      <c r="H10" s="72">
        <v>1</v>
      </c>
      <c r="I10" s="51">
        <f t="shared" si="2"/>
        <v>67500</v>
      </c>
      <c r="J10" s="71">
        <v>0</v>
      </c>
      <c r="K10" s="72">
        <v>0</v>
      </c>
      <c r="L10" s="72">
        <v>1</v>
      </c>
      <c r="M10" s="51">
        <f t="shared" si="3"/>
        <v>0</v>
      </c>
      <c r="N10" s="74">
        <v>10</v>
      </c>
      <c r="O10" s="72">
        <v>5600</v>
      </c>
      <c r="P10" s="72">
        <v>1</v>
      </c>
      <c r="Q10" s="51">
        <f t="shared" si="4"/>
        <v>56000</v>
      </c>
      <c r="R10" s="71">
        <v>1</v>
      </c>
      <c r="S10" s="72">
        <v>3500</v>
      </c>
      <c r="T10" s="72">
        <v>1</v>
      </c>
      <c r="U10" s="51">
        <f t="shared" si="5"/>
        <v>3500</v>
      </c>
      <c r="V10" s="71">
        <v>2</v>
      </c>
      <c r="W10" s="72">
        <v>2200</v>
      </c>
      <c r="X10" s="72">
        <v>1</v>
      </c>
      <c r="Y10" s="51">
        <f t="shared" si="6"/>
        <v>4400</v>
      </c>
      <c r="Z10" s="71">
        <v>2</v>
      </c>
      <c r="AA10" s="72">
        <v>1400</v>
      </c>
      <c r="AB10" s="72">
        <v>1</v>
      </c>
      <c r="AC10" s="51">
        <f t="shared" si="7"/>
        <v>2800</v>
      </c>
      <c r="AD10" s="71">
        <v>2</v>
      </c>
      <c r="AE10" s="72">
        <v>3500</v>
      </c>
      <c r="AF10" s="72">
        <v>1</v>
      </c>
      <c r="AG10" s="51">
        <f t="shared" si="8"/>
        <v>7000</v>
      </c>
      <c r="AH10" s="71">
        <v>2</v>
      </c>
      <c r="AI10" s="72">
        <v>2300</v>
      </c>
      <c r="AJ10" s="72">
        <v>1</v>
      </c>
      <c r="AK10" s="51">
        <f t="shared" si="9"/>
        <v>4600</v>
      </c>
      <c r="AL10" s="71">
        <v>0</v>
      </c>
      <c r="AM10" s="72">
        <v>0</v>
      </c>
      <c r="AN10" s="72">
        <v>1</v>
      </c>
      <c r="AO10" s="51">
        <f t="shared" si="10"/>
        <v>0</v>
      </c>
      <c r="AP10" s="71">
        <v>0</v>
      </c>
      <c r="AQ10" s="72">
        <v>0</v>
      </c>
      <c r="AR10" s="72">
        <v>1</v>
      </c>
      <c r="AS10" s="51">
        <f t="shared" si="11"/>
        <v>0</v>
      </c>
      <c r="AT10" s="71">
        <f>58-8</f>
        <v>50</v>
      </c>
      <c r="AU10" s="72">
        <v>650</v>
      </c>
      <c r="AV10" s="72">
        <v>1</v>
      </c>
      <c r="AW10" s="51">
        <f t="shared" si="12"/>
        <v>32500</v>
      </c>
      <c r="AX10" s="16"/>
      <c r="AY10" s="16"/>
      <c r="AZ10" s="16"/>
      <c r="BA10" s="51">
        <f t="shared" si="13"/>
        <v>0</v>
      </c>
      <c r="BB10" s="16"/>
      <c r="BC10" s="16"/>
      <c r="BD10" s="16"/>
      <c r="BE10" s="51">
        <f t="shared" si="14"/>
        <v>0</v>
      </c>
      <c r="BF10" s="16"/>
      <c r="BG10" s="16"/>
      <c r="BH10" s="16"/>
      <c r="BI10" s="51">
        <f t="shared" si="15"/>
        <v>0</v>
      </c>
      <c r="BJ10" s="71">
        <v>1</v>
      </c>
      <c r="BK10" s="72">
        <v>3500</v>
      </c>
      <c r="BL10" s="72">
        <v>1</v>
      </c>
      <c r="BM10" s="51">
        <f t="shared" si="16"/>
        <v>3500</v>
      </c>
      <c r="BN10" s="71">
        <v>0</v>
      </c>
      <c r="BO10" s="72">
        <v>0</v>
      </c>
      <c r="BP10" s="72">
        <v>1</v>
      </c>
      <c r="BQ10" s="51">
        <f t="shared" si="17"/>
        <v>0</v>
      </c>
      <c r="BR10" s="16"/>
      <c r="BS10" s="16"/>
      <c r="BT10" s="16"/>
      <c r="BU10" s="51">
        <f t="shared" si="18"/>
        <v>0</v>
      </c>
      <c r="BV10" s="71">
        <v>1</v>
      </c>
      <c r="BW10" s="72">
        <v>25000</v>
      </c>
      <c r="BX10" s="72">
        <v>1</v>
      </c>
      <c r="BY10" s="51">
        <f t="shared" si="19"/>
        <v>25000</v>
      </c>
      <c r="BZ10" s="16"/>
      <c r="CA10" s="16"/>
      <c r="CB10" s="16"/>
      <c r="CC10" s="51">
        <f t="shared" si="20"/>
        <v>0</v>
      </c>
      <c r="CD10" s="71">
        <v>0</v>
      </c>
      <c r="CE10" s="72">
        <v>0</v>
      </c>
      <c r="CF10" s="72">
        <v>1</v>
      </c>
      <c r="CG10" s="51">
        <f t="shared" si="21"/>
        <v>0</v>
      </c>
      <c r="CH10" s="16"/>
      <c r="CI10" s="16"/>
      <c r="CJ10" s="16"/>
      <c r="CK10" s="51">
        <f t="shared" si="22"/>
        <v>0</v>
      </c>
      <c r="CL10" s="16"/>
      <c r="CM10" s="16"/>
      <c r="CN10" s="16"/>
      <c r="CO10" s="51">
        <f t="shared" si="23"/>
        <v>0</v>
      </c>
      <c r="CP10" s="71">
        <v>1</v>
      </c>
      <c r="CQ10" s="72">
        <v>4000</v>
      </c>
      <c r="CR10" s="72">
        <v>1</v>
      </c>
      <c r="CS10" s="51">
        <f t="shared" si="24"/>
        <v>4000</v>
      </c>
      <c r="CT10" s="16"/>
      <c r="CU10" s="16"/>
      <c r="CV10" s="16"/>
      <c r="CW10" s="51">
        <f t="shared" si="25"/>
        <v>0</v>
      </c>
      <c r="CX10" s="16"/>
      <c r="CY10" s="16"/>
      <c r="CZ10" s="16"/>
      <c r="DA10" s="51">
        <f t="shared" si="26"/>
        <v>0</v>
      </c>
      <c r="DB10" s="16"/>
      <c r="DC10" s="16"/>
      <c r="DD10" s="16"/>
      <c r="DE10" s="51">
        <f t="shared" si="27"/>
        <v>0</v>
      </c>
      <c r="DF10" s="51">
        <f t="shared" si="0"/>
        <v>210800</v>
      </c>
    </row>
    <row r="11" spans="1:110" ht="15.75" hidden="1" x14ac:dyDescent="0.25">
      <c r="A11" s="52">
        <v>13</v>
      </c>
      <c r="B11" s="25"/>
      <c r="C11" s="25"/>
      <c r="D11" s="25"/>
      <c r="E11" s="51">
        <f t="shared" si="1"/>
        <v>0</v>
      </c>
      <c r="F11" s="71">
        <v>0</v>
      </c>
      <c r="G11" s="72">
        <v>0</v>
      </c>
      <c r="H11" s="72">
        <v>1</v>
      </c>
      <c r="I11" s="51">
        <f t="shared" si="2"/>
        <v>0</v>
      </c>
      <c r="J11" s="71">
        <v>1</v>
      </c>
      <c r="K11" s="72">
        <v>12317</v>
      </c>
      <c r="L11" s="72">
        <v>1</v>
      </c>
      <c r="M11" s="51">
        <f t="shared" si="3"/>
        <v>12317</v>
      </c>
      <c r="N11" s="103">
        <v>7</v>
      </c>
      <c r="O11" s="72">
        <v>4000</v>
      </c>
      <c r="P11" s="72">
        <v>1</v>
      </c>
      <c r="Q11" s="51">
        <f t="shared" si="4"/>
        <v>28000</v>
      </c>
      <c r="R11" s="71">
        <v>2</v>
      </c>
      <c r="S11" s="72">
        <v>3000</v>
      </c>
      <c r="T11" s="72">
        <v>1</v>
      </c>
      <c r="U11" s="51">
        <f t="shared" si="5"/>
        <v>6000</v>
      </c>
      <c r="V11" s="71">
        <v>2</v>
      </c>
      <c r="W11" s="72">
        <v>4500</v>
      </c>
      <c r="X11" s="72">
        <v>1</v>
      </c>
      <c r="Y11" s="51">
        <f t="shared" si="6"/>
        <v>9000</v>
      </c>
      <c r="Z11" s="74">
        <v>5</v>
      </c>
      <c r="AA11" s="72">
        <v>1400</v>
      </c>
      <c r="AB11" s="72">
        <v>1</v>
      </c>
      <c r="AC11" s="51">
        <f t="shared" si="7"/>
        <v>7000</v>
      </c>
      <c r="AD11" s="71">
        <v>2</v>
      </c>
      <c r="AE11" s="72">
        <v>2200</v>
      </c>
      <c r="AF11" s="72">
        <v>1</v>
      </c>
      <c r="AG11" s="51">
        <f t="shared" si="8"/>
        <v>4400</v>
      </c>
      <c r="AH11" s="71">
        <v>2</v>
      </c>
      <c r="AI11" s="72">
        <v>2000</v>
      </c>
      <c r="AJ11" s="72">
        <v>1</v>
      </c>
      <c r="AK11" s="51">
        <f t="shared" si="9"/>
        <v>4000</v>
      </c>
      <c r="AL11" s="71">
        <v>0</v>
      </c>
      <c r="AM11" s="72">
        <v>0</v>
      </c>
      <c r="AN11" s="72">
        <v>1</v>
      </c>
      <c r="AO11" s="51">
        <f t="shared" si="10"/>
        <v>0</v>
      </c>
      <c r="AP11" s="71">
        <v>1</v>
      </c>
      <c r="AQ11" s="72">
        <v>2000</v>
      </c>
      <c r="AR11" s="72">
        <v>1</v>
      </c>
      <c r="AS11" s="51">
        <f t="shared" si="11"/>
        <v>2000</v>
      </c>
      <c r="AT11" s="71">
        <v>30</v>
      </c>
      <c r="AU11" s="72">
        <v>650</v>
      </c>
      <c r="AV11" s="72">
        <v>1</v>
      </c>
      <c r="AW11" s="51">
        <f t="shared" si="12"/>
        <v>19500</v>
      </c>
      <c r="AX11" s="16"/>
      <c r="AY11" s="16"/>
      <c r="AZ11" s="16"/>
      <c r="BA11" s="51">
        <f t="shared" si="13"/>
        <v>0</v>
      </c>
      <c r="BB11" s="16"/>
      <c r="BC11" s="16"/>
      <c r="BD11" s="16"/>
      <c r="BE11" s="51">
        <f t="shared" si="14"/>
        <v>0</v>
      </c>
      <c r="BF11" s="16"/>
      <c r="BG11" s="16"/>
      <c r="BH11" s="16"/>
      <c r="BI11" s="51">
        <f t="shared" si="15"/>
        <v>0</v>
      </c>
      <c r="BJ11" s="71">
        <v>1</v>
      </c>
      <c r="BK11" s="72">
        <v>11075</v>
      </c>
      <c r="BL11" s="72">
        <v>1</v>
      </c>
      <c r="BM11" s="51">
        <f t="shared" si="16"/>
        <v>11075</v>
      </c>
      <c r="BN11" s="71">
        <v>0</v>
      </c>
      <c r="BO11" s="72">
        <v>0</v>
      </c>
      <c r="BP11" s="72">
        <v>1</v>
      </c>
      <c r="BQ11" s="51">
        <f t="shared" si="17"/>
        <v>0</v>
      </c>
      <c r="BR11" s="16"/>
      <c r="BS11" s="16"/>
      <c r="BT11" s="16"/>
      <c r="BU11" s="51">
        <f t="shared" si="18"/>
        <v>0</v>
      </c>
      <c r="BV11" s="71">
        <v>1</v>
      </c>
      <c r="BW11" s="72">
        <v>45000</v>
      </c>
      <c r="BX11" s="72">
        <v>1</v>
      </c>
      <c r="BY11" s="51">
        <f t="shared" si="19"/>
        <v>45000</v>
      </c>
      <c r="BZ11" s="16"/>
      <c r="CA11" s="16"/>
      <c r="CB11" s="16"/>
      <c r="CC11" s="51">
        <f t="shared" si="20"/>
        <v>0</v>
      </c>
      <c r="CD11" s="71">
        <v>0</v>
      </c>
      <c r="CE11" s="72">
        <v>0</v>
      </c>
      <c r="CF11" s="72">
        <v>1</v>
      </c>
      <c r="CG11" s="51">
        <f t="shared" si="21"/>
        <v>0</v>
      </c>
      <c r="CH11" s="16"/>
      <c r="CI11" s="16"/>
      <c r="CJ11" s="16"/>
      <c r="CK11" s="51">
        <f t="shared" si="22"/>
        <v>0</v>
      </c>
      <c r="CL11" s="16"/>
      <c r="CM11" s="16"/>
      <c r="CN11" s="16"/>
      <c r="CO11" s="51">
        <f t="shared" si="23"/>
        <v>0</v>
      </c>
      <c r="CP11" s="71">
        <v>1</v>
      </c>
      <c r="CQ11" s="72">
        <v>875</v>
      </c>
      <c r="CR11" s="72">
        <v>1</v>
      </c>
      <c r="CS11" s="51">
        <f t="shared" si="24"/>
        <v>875</v>
      </c>
      <c r="CT11" s="16"/>
      <c r="CU11" s="16"/>
      <c r="CV11" s="16"/>
      <c r="CW11" s="51">
        <f t="shared" si="25"/>
        <v>0</v>
      </c>
      <c r="CX11" s="16"/>
      <c r="CY11" s="16"/>
      <c r="CZ11" s="16"/>
      <c r="DA11" s="51">
        <f t="shared" si="26"/>
        <v>0</v>
      </c>
      <c r="DB11" s="16"/>
      <c r="DC11" s="16"/>
      <c r="DD11" s="16"/>
      <c r="DE11" s="51">
        <f t="shared" si="27"/>
        <v>0</v>
      </c>
      <c r="DF11" s="51">
        <f t="shared" si="0"/>
        <v>149167</v>
      </c>
    </row>
    <row r="12" spans="1:110" ht="15.75" hidden="1" x14ac:dyDescent="0.25">
      <c r="A12" s="52">
        <v>16</v>
      </c>
      <c r="B12" s="25"/>
      <c r="C12" s="25"/>
      <c r="D12" s="25"/>
      <c r="E12" s="51">
        <f t="shared" si="1"/>
        <v>0</v>
      </c>
      <c r="F12" s="71">
        <v>0</v>
      </c>
      <c r="G12" s="72">
        <v>0</v>
      </c>
      <c r="H12" s="72">
        <v>1</v>
      </c>
      <c r="I12" s="51">
        <f t="shared" si="2"/>
        <v>0</v>
      </c>
      <c r="J12" s="71">
        <v>0</v>
      </c>
      <c r="K12" s="72">
        <v>0</v>
      </c>
      <c r="L12" s="72">
        <v>1</v>
      </c>
      <c r="M12" s="51">
        <f t="shared" si="3"/>
        <v>0</v>
      </c>
      <c r="N12" s="71">
        <v>2</v>
      </c>
      <c r="O12" s="72">
        <v>9000</v>
      </c>
      <c r="P12" s="72">
        <v>1</v>
      </c>
      <c r="Q12" s="51">
        <f t="shared" si="4"/>
        <v>18000</v>
      </c>
      <c r="R12" s="71">
        <v>1</v>
      </c>
      <c r="S12" s="72">
        <v>6500</v>
      </c>
      <c r="T12" s="72">
        <v>1</v>
      </c>
      <c r="U12" s="51">
        <f t="shared" si="5"/>
        <v>6500</v>
      </c>
      <c r="V12" s="71">
        <v>2</v>
      </c>
      <c r="W12" s="72">
        <v>4600</v>
      </c>
      <c r="X12" s="72">
        <v>1</v>
      </c>
      <c r="Y12" s="51">
        <f t="shared" si="6"/>
        <v>9200</v>
      </c>
      <c r="Z12" s="71">
        <v>0</v>
      </c>
      <c r="AA12" s="72">
        <v>0</v>
      </c>
      <c r="AB12" s="72">
        <v>1</v>
      </c>
      <c r="AC12" s="51">
        <f t="shared" si="7"/>
        <v>0</v>
      </c>
      <c r="AD12" s="71">
        <v>0</v>
      </c>
      <c r="AE12" s="72">
        <v>0</v>
      </c>
      <c r="AF12" s="72">
        <v>1</v>
      </c>
      <c r="AG12" s="51">
        <f t="shared" si="8"/>
        <v>0</v>
      </c>
      <c r="AH12" s="71">
        <v>2</v>
      </c>
      <c r="AI12" s="72">
        <v>2200</v>
      </c>
      <c r="AJ12" s="72">
        <v>1</v>
      </c>
      <c r="AK12" s="51">
        <f t="shared" si="9"/>
        <v>4400</v>
      </c>
      <c r="AL12" s="71">
        <v>0</v>
      </c>
      <c r="AM12" s="72">
        <v>0</v>
      </c>
      <c r="AN12" s="72">
        <v>1</v>
      </c>
      <c r="AO12" s="51">
        <f t="shared" si="10"/>
        <v>0</v>
      </c>
      <c r="AP12" s="71">
        <v>0</v>
      </c>
      <c r="AQ12" s="72">
        <v>0</v>
      </c>
      <c r="AR12" s="72">
        <v>1</v>
      </c>
      <c r="AS12" s="51">
        <f t="shared" si="11"/>
        <v>0</v>
      </c>
      <c r="AT12" s="71">
        <v>23</v>
      </c>
      <c r="AU12" s="72">
        <v>650</v>
      </c>
      <c r="AV12" s="72">
        <v>1</v>
      </c>
      <c r="AW12" s="51">
        <f t="shared" si="12"/>
        <v>14950</v>
      </c>
      <c r="AX12" s="16"/>
      <c r="AY12" s="16"/>
      <c r="AZ12" s="16"/>
      <c r="BA12" s="51">
        <f t="shared" si="13"/>
        <v>0</v>
      </c>
      <c r="BB12" s="16"/>
      <c r="BC12" s="16"/>
      <c r="BD12" s="16"/>
      <c r="BE12" s="51">
        <f t="shared" si="14"/>
        <v>0</v>
      </c>
      <c r="BF12" s="16"/>
      <c r="BG12" s="16"/>
      <c r="BH12" s="16"/>
      <c r="BI12" s="51">
        <f t="shared" si="15"/>
        <v>0</v>
      </c>
      <c r="BJ12" s="71">
        <v>0</v>
      </c>
      <c r="BK12" s="72">
        <v>0</v>
      </c>
      <c r="BL12" s="72">
        <v>1</v>
      </c>
      <c r="BM12" s="51">
        <f t="shared" si="16"/>
        <v>0</v>
      </c>
      <c r="BN12" s="71">
        <v>1</v>
      </c>
      <c r="BO12" s="72">
        <v>6000</v>
      </c>
      <c r="BP12" s="72">
        <v>1</v>
      </c>
      <c r="BQ12" s="51">
        <f t="shared" si="17"/>
        <v>6000</v>
      </c>
      <c r="BR12" s="16"/>
      <c r="BS12" s="16"/>
      <c r="BT12" s="16"/>
      <c r="BU12" s="51">
        <f t="shared" si="18"/>
        <v>0</v>
      </c>
      <c r="BV12" s="71">
        <v>1</v>
      </c>
      <c r="BW12" s="72">
        <v>18000</v>
      </c>
      <c r="BX12" s="72">
        <v>1</v>
      </c>
      <c r="BY12" s="51">
        <f t="shared" si="19"/>
        <v>18000</v>
      </c>
      <c r="BZ12" s="16"/>
      <c r="CA12" s="16"/>
      <c r="CB12" s="16"/>
      <c r="CC12" s="51">
        <f t="shared" si="20"/>
        <v>0</v>
      </c>
      <c r="CD12" s="71">
        <v>0</v>
      </c>
      <c r="CE12" s="72">
        <v>0</v>
      </c>
      <c r="CF12" s="72">
        <v>1</v>
      </c>
      <c r="CG12" s="51">
        <f t="shared" si="21"/>
        <v>0</v>
      </c>
      <c r="CH12" s="16"/>
      <c r="CI12" s="16"/>
      <c r="CJ12" s="16"/>
      <c r="CK12" s="51">
        <f t="shared" si="22"/>
        <v>0</v>
      </c>
      <c r="CL12" s="16"/>
      <c r="CM12" s="16"/>
      <c r="CN12" s="16"/>
      <c r="CO12" s="51">
        <f t="shared" si="23"/>
        <v>0</v>
      </c>
      <c r="CP12" s="71">
        <v>1</v>
      </c>
      <c r="CQ12" s="72">
        <v>2000</v>
      </c>
      <c r="CR12" s="72">
        <v>1</v>
      </c>
      <c r="CS12" s="51">
        <f t="shared" si="24"/>
        <v>2000</v>
      </c>
      <c r="CT12" s="16"/>
      <c r="CU12" s="16"/>
      <c r="CV12" s="16"/>
      <c r="CW12" s="51">
        <f t="shared" si="25"/>
        <v>0</v>
      </c>
      <c r="CX12" s="16"/>
      <c r="CY12" s="16"/>
      <c r="CZ12" s="16"/>
      <c r="DA12" s="51">
        <f t="shared" si="26"/>
        <v>0</v>
      </c>
      <c r="DB12" s="16"/>
      <c r="DC12" s="16"/>
      <c r="DD12" s="16"/>
      <c r="DE12" s="51">
        <f t="shared" si="27"/>
        <v>0</v>
      </c>
      <c r="DF12" s="51">
        <f t="shared" si="0"/>
        <v>79050</v>
      </c>
    </row>
    <row r="13" spans="1:110" ht="15.75" hidden="1" x14ac:dyDescent="0.25">
      <c r="A13" s="52">
        <v>18</v>
      </c>
      <c r="B13" s="25"/>
      <c r="C13" s="25"/>
      <c r="D13" s="25"/>
      <c r="E13" s="51">
        <f t="shared" si="1"/>
        <v>0</v>
      </c>
      <c r="F13" s="71">
        <v>3</v>
      </c>
      <c r="G13" s="72">
        <v>1300</v>
      </c>
      <c r="H13" s="72">
        <v>1</v>
      </c>
      <c r="I13" s="51">
        <f t="shared" si="2"/>
        <v>3900</v>
      </c>
      <c r="J13" s="71">
        <v>0</v>
      </c>
      <c r="K13" s="72">
        <v>0</v>
      </c>
      <c r="L13" s="72">
        <v>1</v>
      </c>
      <c r="M13" s="51">
        <f t="shared" si="3"/>
        <v>0</v>
      </c>
      <c r="N13" s="71">
        <v>5</v>
      </c>
      <c r="O13" s="72">
        <v>8000</v>
      </c>
      <c r="P13" s="72">
        <v>1</v>
      </c>
      <c r="Q13" s="51">
        <f t="shared" si="4"/>
        <v>40000</v>
      </c>
      <c r="R13" s="71">
        <v>1</v>
      </c>
      <c r="S13" s="72">
        <v>6500</v>
      </c>
      <c r="T13" s="72">
        <v>1</v>
      </c>
      <c r="U13" s="51">
        <f t="shared" si="5"/>
        <v>6500</v>
      </c>
      <c r="V13" s="71">
        <v>4</v>
      </c>
      <c r="W13" s="72">
        <v>4500</v>
      </c>
      <c r="X13" s="72">
        <v>1</v>
      </c>
      <c r="Y13" s="51">
        <f t="shared" si="6"/>
        <v>18000</v>
      </c>
      <c r="Z13" s="71">
        <v>2</v>
      </c>
      <c r="AA13" s="72">
        <v>1500</v>
      </c>
      <c r="AB13" s="72">
        <v>1</v>
      </c>
      <c r="AC13" s="51">
        <f t="shared" si="7"/>
        <v>3000</v>
      </c>
      <c r="AD13" s="71">
        <v>2</v>
      </c>
      <c r="AE13" s="72">
        <v>2200</v>
      </c>
      <c r="AF13" s="72">
        <v>1</v>
      </c>
      <c r="AG13" s="51">
        <f t="shared" si="8"/>
        <v>4400</v>
      </c>
      <c r="AH13" s="71">
        <v>2</v>
      </c>
      <c r="AI13" s="72">
        <v>2300</v>
      </c>
      <c r="AJ13" s="72">
        <v>1</v>
      </c>
      <c r="AK13" s="51">
        <f t="shared" si="9"/>
        <v>4600</v>
      </c>
      <c r="AL13" s="71">
        <v>2</v>
      </c>
      <c r="AM13" s="72">
        <v>3000</v>
      </c>
      <c r="AN13" s="72">
        <v>1</v>
      </c>
      <c r="AO13" s="51">
        <f t="shared" si="10"/>
        <v>6000</v>
      </c>
      <c r="AP13" s="71">
        <v>1</v>
      </c>
      <c r="AQ13" s="72">
        <v>2000</v>
      </c>
      <c r="AR13" s="72">
        <v>1</v>
      </c>
      <c r="AS13" s="51">
        <f t="shared" si="11"/>
        <v>2000</v>
      </c>
      <c r="AT13" s="71">
        <v>10</v>
      </c>
      <c r="AU13" s="72">
        <v>650</v>
      </c>
      <c r="AV13" s="72">
        <v>1</v>
      </c>
      <c r="AW13" s="51">
        <f t="shared" si="12"/>
        <v>6500</v>
      </c>
      <c r="AX13" s="16"/>
      <c r="AY13" s="16"/>
      <c r="AZ13" s="16"/>
      <c r="BA13" s="51">
        <f t="shared" si="13"/>
        <v>0</v>
      </c>
      <c r="BB13" s="16"/>
      <c r="BC13" s="16"/>
      <c r="BD13" s="16"/>
      <c r="BE13" s="51">
        <f t="shared" si="14"/>
        <v>0</v>
      </c>
      <c r="BF13" s="16"/>
      <c r="BG13" s="16"/>
      <c r="BH13" s="16"/>
      <c r="BI13" s="51">
        <f t="shared" si="15"/>
        <v>0</v>
      </c>
      <c r="BJ13" s="71">
        <v>1</v>
      </c>
      <c r="BK13" s="72">
        <v>5000</v>
      </c>
      <c r="BL13" s="72">
        <v>1</v>
      </c>
      <c r="BM13" s="51">
        <f t="shared" si="16"/>
        <v>5000</v>
      </c>
      <c r="BN13" s="71">
        <v>0</v>
      </c>
      <c r="BO13" s="72">
        <v>0</v>
      </c>
      <c r="BP13" s="72">
        <v>1</v>
      </c>
      <c r="BQ13" s="51">
        <f t="shared" si="17"/>
        <v>0</v>
      </c>
      <c r="BR13" s="16"/>
      <c r="BS13" s="16"/>
      <c r="BT13" s="16"/>
      <c r="BU13" s="51">
        <f t="shared" si="18"/>
        <v>0</v>
      </c>
      <c r="BV13" s="71">
        <v>1</v>
      </c>
      <c r="BW13" s="72">
        <v>30000</v>
      </c>
      <c r="BX13" s="72">
        <v>1</v>
      </c>
      <c r="BY13" s="51">
        <f t="shared" si="19"/>
        <v>30000</v>
      </c>
      <c r="BZ13" s="16"/>
      <c r="CA13" s="16"/>
      <c r="CB13" s="16"/>
      <c r="CC13" s="51">
        <f t="shared" si="20"/>
        <v>0</v>
      </c>
      <c r="CD13" s="71">
        <v>0</v>
      </c>
      <c r="CE13" s="72">
        <v>0</v>
      </c>
      <c r="CF13" s="72">
        <v>1</v>
      </c>
      <c r="CG13" s="51">
        <f t="shared" si="21"/>
        <v>0</v>
      </c>
      <c r="CH13" s="16"/>
      <c r="CI13" s="16"/>
      <c r="CJ13" s="16"/>
      <c r="CK13" s="51">
        <f t="shared" si="22"/>
        <v>0</v>
      </c>
      <c r="CL13" s="16"/>
      <c r="CM13" s="16"/>
      <c r="CN13" s="16"/>
      <c r="CO13" s="51">
        <f t="shared" si="23"/>
        <v>0</v>
      </c>
      <c r="CP13" s="71">
        <v>1</v>
      </c>
      <c r="CQ13" s="72">
        <v>1600</v>
      </c>
      <c r="CR13" s="72">
        <v>1</v>
      </c>
      <c r="CS13" s="51">
        <f t="shared" si="24"/>
        <v>1600</v>
      </c>
      <c r="CT13" s="16"/>
      <c r="CU13" s="16"/>
      <c r="CV13" s="16"/>
      <c r="CW13" s="51">
        <f t="shared" si="25"/>
        <v>0</v>
      </c>
      <c r="CX13" s="16"/>
      <c r="CY13" s="16"/>
      <c r="CZ13" s="16"/>
      <c r="DA13" s="51">
        <f t="shared" si="26"/>
        <v>0</v>
      </c>
      <c r="DB13" s="16"/>
      <c r="DC13" s="16"/>
      <c r="DD13" s="16"/>
      <c r="DE13" s="51">
        <f t="shared" si="27"/>
        <v>0</v>
      </c>
      <c r="DF13" s="51">
        <f t="shared" si="0"/>
        <v>131500</v>
      </c>
    </row>
    <row r="14" spans="1:110" ht="15.75" hidden="1" x14ac:dyDescent="0.25">
      <c r="A14" s="52">
        <v>20</v>
      </c>
      <c r="B14" s="25"/>
      <c r="C14" s="25"/>
      <c r="D14" s="25"/>
      <c r="E14" s="51">
        <f t="shared" si="1"/>
        <v>0</v>
      </c>
      <c r="F14" s="71">
        <v>0</v>
      </c>
      <c r="G14" s="72">
        <v>0</v>
      </c>
      <c r="H14" s="72">
        <v>1</v>
      </c>
      <c r="I14" s="51">
        <f t="shared" si="2"/>
        <v>0</v>
      </c>
      <c r="J14" s="71">
        <v>2</v>
      </c>
      <c r="K14" s="72">
        <v>7500</v>
      </c>
      <c r="L14" s="72">
        <v>1</v>
      </c>
      <c r="M14" s="51">
        <f t="shared" si="3"/>
        <v>15000</v>
      </c>
      <c r="N14" s="71">
        <v>0</v>
      </c>
      <c r="O14" s="72">
        <v>0</v>
      </c>
      <c r="P14" s="72">
        <v>1</v>
      </c>
      <c r="Q14" s="51">
        <f t="shared" si="4"/>
        <v>0</v>
      </c>
      <c r="R14" s="71">
        <v>0</v>
      </c>
      <c r="S14" s="72">
        <v>0</v>
      </c>
      <c r="T14" s="72">
        <v>1</v>
      </c>
      <c r="U14" s="51">
        <f t="shared" si="5"/>
        <v>0</v>
      </c>
      <c r="V14" s="74">
        <v>0</v>
      </c>
      <c r="W14" s="72">
        <v>0</v>
      </c>
      <c r="X14" s="72">
        <v>1</v>
      </c>
      <c r="Y14" s="51">
        <f t="shared" si="6"/>
        <v>0</v>
      </c>
      <c r="Z14" s="71">
        <v>10</v>
      </c>
      <c r="AA14" s="72">
        <v>900</v>
      </c>
      <c r="AB14" s="72">
        <v>1</v>
      </c>
      <c r="AC14" s="51">
        <f t="shared" si="7"/>
        <v>9000</v>
      </c>
      <c r="AD14" s="71">
        <v>0</v>
      </c>
      <c r="AE14" s="72">
        <v>0</v>
      </c>
      <c r="AF14" s="72">
        <v>1</v>
      </c>
      <c r="AG14" s="51">
        <f t="shared" si="8"/>
        <v>0</v>
      </c>
      <c r="AH14" s="71">
        <v>0</v>
      </c>
      <c r="AI14" s="72">
        <v>0</v>
      </c>
      <c r="AJ14" s="72">
        <v>1</v>
      </c>
      <c r="AK14" s="51">
        <f t="shared" si="9"/>
        <v>0</v>
      </c>
      <c r="AL14" s="71">
        <v>1</v>
      </c>
      <c r="AM14" s="72">
        <v>10000</v>
      </c>
      <c r="AN14" s="72">
        <v>1</v>
      </c>
      <c r="AO14" s="51">
        <f t="shared" si="10"/>
        <v>10000</v>
      </c>
      <c r="AP14" s="71">
        <v>1</v>
      </c>
      <c r="AQ14" s="72">
        <v>10000</v>
      </c>
      <c r="AR14" s="72">
        <v>1</v>
      </c>
      <c r="AS14" s="51">
        <f t="shared" si="11"/>
        <v>10000</v>
      </c>
      <c r="AT14" s="71">
        <f>67-16</f>
        <v>51</v>
      </c>
      <c r="AU14" s="72">
        <v>650</v>
      </c>
      <c r="AV14" s="72">
        <v>1</v>
      </c>
      <c r="AW14" s="51">
        <f t="shared" si="12"/>
        <v>33150</v>
      </c>
      <c r="AX14" s="16"/>
      <c r="AY14" s="16"/>
      <c r="AZ14" s="16"/>
      <c r="BA14" s="51">
        <f t="shared" si="13"/>
        <v>0</v>
      </c>
      <c r="BB14" s="16"/>
      <c r="BC14" s="16"/>
      <c r="BD14" s="16"/>
      <c r="BE14" s="51">
        <f t="shared" si="14"/>
        <v>0</v>
      </c>
      <c r="BF14" s="16"/>
      <c r="BG14" s="16"/>
      <c r="BH14" s="16"/>
      <c r="BI14" s="51">
        <f t="shared" si="15"/>
        <v>0</v>
      </c>
      <c r="BJ14" s="71">
        <v>1</v>
      </c>
      <c r="BK14" s="72">
        <v>5000</v>
      </c>
      <c r="BL14" s="72">
        <v>1</v>
      </c>
      <c r="BM14" s="51">
        <f t="shared" si="16"/>
        <v>5000</v>
      </c>
      <c r="BN14" s="71">
        <v>0</v>
      </c>
      <c r="BO14" s="72">
        <v>0</v>
      </c>
      <c r="BP14" s="72">
        <v>1</v>
      </c>
      <c r="BQ14" s="51">
        <f t="shared" si="17"/>
        <v>0</v>
      </c>
      <c r="BR14" s="16"/>
      <c r="BS14" s="16"/>
      <c r="BT14" s="16"/>
      <c r="BU14" s="51">
        <f t="shared" si="18"/>
        <v>0</v>
      </c>
      <c r="BV14" s="71">
        <v>1</v>
      </c>
      <c r="BW14" s="72">
        <v>18000</v>
      </c>
      <c r="BX14" s="72">
        <v>1</v>
      </c>
      <c r="BY14" s="51">
        <f t="shared" si="19"/>
        <v>18000</v>
      </c>
      <c r="BZ14" s="16"/>
      <c r="CA14" s="16"/>
      <c r="CB14" s="16"/>
      <c r="CC14" s="51">
        <f t="shared" si="20"/>
        <v>0</v>
      </c>
      <c r="CD14" s="71">
        <v>0</v>
      </c>
      <c r="CE14" s="72">
        <v>0</v>
      </c>
      <c r="CF14" s="72">
        <v>1</v>
      </c>
      <c r="CG14" s="51">
        <f t="shared" si="21"/>
        <v>0</v>
      </c>
      <c r="CH14" s="16"/>
      <c r="CI14" s="16"/>
      <c r="CJ14" s="16"/>
      <c r="CK14" s="51">
        <f t="shared" si="22"/>
        <v>0</v>
      </c>
      <c r="CL14" s="16"/>
      <c r="CM14" s="16"/>
      <c r="CN14" s="16"/>
      <c r="CO14" s="51">
        <f t="shared" si="23"/>
        <v>0</v>
      </c>
      <c r="CP14" s="71">
        <v>1</v>
      </c>
      <c r="CQ14" s="72">
        <v>1500</v>
      </c>
      <c r="CR14" s="72">
        <v>1</v>
      </c>
      <c r="CS14" s="51">
        <f t="shared" si="24"/>
        <v>1500</v>
      </c>
      <c r="CT14" s="16"/>
      <c r="CU14" s="16"/>
      <c r="CV14" s="16"/>
      <c r="CW14" s="51">
        <f t="shared" si="25"/>
        <v>0</v>
      </c>
      <c r="CX14" s="16"/>
      <c r="CY14" s="16"/>
      <c r="CZ14" s="16"/>
      <c r="DA14" s="51">
        <f t="shared" si="26"/>
        <v>0</v>
      </c>
      <c r="DB14" s="16"/>
      <c r="DC14" s="16"/>
      <c r="DD14" s="16"/>
      <c r="DE14" s="51">
        <f t="shared" si="27"/>
        <v>0</v>
      </c>
      <c r="DF14" s="51">
        <f t="shared" si="0"/>
        <v>101650</v>
      </c>
    </row>
    <row r="15" spans="1:110" ht="15.75" hidden="1" x14ac:dyDescent="0.25">
      <c r="A15" s="52">
        <v>21</v>
      </c>
      <c r="B15" s="25"/>
      <c r="C15" s="25"/>
      <c r="D15" s="25"/>
      <c r="E15" s="51">
        <f t="shared" si="1"/>
        <v>0</v>
      </c>
      <c r="F15" s="71">
        <v>0</v>
      </c>
      <c r="G15" s="72">
        <v>0</v>
      </c>
      <c r="H15" s="72">
        <v>1</v>
      </c>
      <c r="I15" s="51">
        <f t="shared" si="2"/>
        <v>0</v>
      </c>
      <c r="J15" s="71">
        <v>1</v>
      </c>
      <c r="K15" s="72">
        <v>15000</v>
      </c>
      <c r="L15" s="72">
        <v>1</v>
      </c>
      <c r="M15" s="51">
        <f t="shared" si="3"/>
        <v>15000</v>
      </c>
      <c r="N15" s="103">
        <v>7</v>
      </c>
      <c r="O15" s="72">
        <v>4000</v>
      </c>
      <c r="P15" s="72">
        <v>1</v>
      </c>
      <c r="Q15" s="51">
        <f t="shared" si="4"/>
        <v>28000</v>
      </c>
      <c r="R15" s="71">
        <v>2</v>
      </c>
      <c r="S15" s="72">
        <v>3500</v>
      </c>
      <c r="T15" s="72">
        <v>1</v>
      </c>
      <c r="U15" s="51">
        <f t="shared" si="5"/>
        <v>7000</v>
      </c>
      <c r="V15" s="74">
        <v>5</v>
      </c>
      <c r="W15" s="72">
        <v>2000</v>
      </c>
      <c r="X15" s="72">
        <v>1</v>
      </c>
      <c r="Y15" s="51">
        <f t="shared" si="6"/>
        <v>10000</v>
      </c>
      <c r="Z15" s="74">
        <v>10</v>
      </c>
      <c r="AA15" s="72">
        <v>1200</v>
      </c>
      <c r="AB15" s="72">
        <v>1</v>
      </c>
      <c r="AC15" s="51">
        <f t="shared" si="7"/>
        <v>12000</v>
      </c>
      <c r="AD15" s="71">
        <v>7</v>
      </c>
      <c r="AE15" s="72">
        <v>4000</v>
      </c>
      <c r="AF15" s="72">
        <v>1</v>
      </c>
      <c r="AG15" s="51">
        <f t="shared" si="8"/>
        <v>28000</v>
      </c>
      <c r="AH15" s="71">
        <v>0</v>
      </c>
      <c r="AI15" s="72">
        <v>0</v>
      </c>
      <c r="AJ15" s="72">
        <v>1</v>
      </c>
      <c r="AK15" s="51">
        <f t="shared" si="9"/>
        <v>0</v>
      </c>
      <c r="AL15" s="71">
        <v>2</v>
      </c>
      <c r="AM15" s="72">
        <v>14000</v>
      </c>
      <c r="AN15" s="72">
        <v>1</v>
      </c>
      <c r="AO15" s="51">
        <f t="shared" si="10"/>
        <v>28000</v>
      </c>
      <c r="AP15" s="71">
        <v>1</v>
      </c>
      <c r="AQ15" s="72">
        <v>5000</v>
      </c>
      <c r="AR15" s="72">
        <v>1</v>
      </c>
      <c r="AS15" s="51">
        <f t="shared" si="11"/>
        <v>5000</v>
      </c>
      <c r="AT15" s="71">
        <f>61-5</f>
        <v>56</v>
      </c>
      <c r="AU15" s="72">
        <v>650</v>
      </c>
      <c r="AV15" s="72">
        <v>1</v>
      </c>
      <c r="AW15" s="51">
        <f t="shared" si="12"/>
        <v>36400</v>
      </c>
      <c r="AX15" s="16"/>
      <c r="AY15" s="16"/>
      <c r="AZ15" s="16"/>
      <c r="BA15" s="51">
        <f t="shared" si="13"/>
        <v>0</v>
      </c>
      <c r="BB15" s="16"/>
      <c r="BC15" s="16"/>
      <c r="BD15" s="16"/>
      <c r="BE15" s="51">
        <f t="shared" si="14"/>
        <v>0</v>
      </c>
      <c r="BF15" s="16"/>
      <c r="BG15" s="16"/>
      <c r="BH15" s="16"/>
      <c r="BI15" s="51">
        <f t="shared" si="15"/>
        <v>0</v>
      </c>
      <c r="BJ15" s="71">
        <v>0</v>
      </c>
      <c r="BK15" s="72">
        <v>0</v>
      </c>
      <c r="BL15" s="72">
        <v>1</v>
      </c>
      <c r="BM15" s="51">
        <f t="shared" si="16"/>
        <v>0</v>
      </c>
      <c r="BN15" s="71">
        <v>1</v>
      </c>
      <c r="BO15" s="72">
        <v>24000</v>
      </c>
      <c r="BP15" s="72">
        <v>1</v>
      </c>
      <c r="BQ15" s="51">
        <f t="shared" si="17"/>
        <v>24000</v>
      </c>
      <c r="BR15" s="16"/>
      <c r="BS15" s="16"/>
      <c r="BT15" s="16"/>
      <c r="BU15" s="51">
        <f t="shared" si="18"/>
        <v>0</v>
      </c>
      <c r="BV15" s="71">
        <v>1</v>
      </c>
      <c r="BW15" s="72">
        <v>25000</v>
      </c>
      <c r="BX15" s="72">
        <v>1</v>
      </c>
      <c r="BY15" s="51">
        <f t="shared" si="19"/>
        <v>25000</v>
      </c>
      <c r="BZ15" s="16"/>
      <c r="CA15" s="16"/>
      <c r="CB15" s="16"/>
      <c r="CC15" s="51">
        <f t="shared" si="20"/>
        <v>0</v>
      </c>
      <c r="CD15" s="71">
        <v>1</v>
      </c>
      <c r="CE15" s="72">
        <v>5000</v>
      </c>
      <c r="CF15" s="72">
        <v>1</v>
      </c>
      <c r="CG15" s="51">
        <f t="shared" si="21"/>
        <v>5000</v>
      </c>
      <c r="CH15" s="16"/>
      <c r="CI15" s="16"/>
      <c r="CJ15" s="16"/>
      <c r="CK15" s="51">
        <f t="shared" si="22"/>
        <v>0</v>
      </c>
      <c r="CL15" s="16"/>
      <c r="CM15" s="16"/>
      <c r="CN15" s="16"/>
      <c r="CO15" s="51">
        <f t="shared" si="23"/>
        <v>0</v>
      </c>
      <c r="CP15" s="71">
        <v>1</v>
      </c>
      <c r="CQ15" s="72">
        <v>2000</v>
      </c>
      <c r="CR15" s="72">
        <v>1</v>
      </c>
      <c r="CS15" s="51">
        <f t="shared" si="24"/>
        <v>2000</v>
      </c>
      <c r="CT15" s="16"/>
      <c r="CU15" s="16"/>
      <c r="CV15" s="16"/>
      <c r="CW15" s="51">
        <f t="shared" si="25"/>
        <v>0</v>
      </c>
      <c r="CX15" s="16"/>
      <c r="CY15" s="16"/>
      <c r="CZ15" s="16"/>
      <c r="DA15" s="51">
        <f t="shared" si="26"/>
        <v>0</v>
      </c>
      <c r="DB15" s="16"/>
      <c r="DC15" s="16"/>
      <c r="DD15" s="16"/>
      <c r="DE15" s="51">
        <f t="shared" si="27"/>
        <v>0</v>
      </c>
      <c r="DF15" s="51">
        <f t="shared" si="0"/>
        <v>225400</v>
      </c>
    </row>
    <row r="16" spans="1:110" ht="15.75" hidden="1" x14ac:dyDescent="0.25">
      <c r="A16" s="52">
        <v>22</v>
      </c>
      <c r="B16" s="25"/>
      <c r="C16" s="25"/>
      <c r="D16" s="25"/>
      <c r="E16" s="51">
        <f t="shared" si="1"/>
        <v>0</v>
      </c>
      <c r="F16" s="71">
        <v>35</v>
      </c>
      <c r="G16" s="72">
        <v>2000</v>
      </c>
      <c r="H16" s="72">
        <v>1</v>
      </c>
      <c r="I16" s="51">
        <f t="shared" si="2"/>
        <v>70000</v>
      </c>
      <c r="J16" s="71">
        <v>2</v>
      </c>
      <c r="K16" s="72">
        <v>5000</v>
      </c>
      <c r="L16" s="72">
        <v>1</v>
      </c>
      <c r="M16" s="51">
        <f t="shared" si="3"/>
        <v>10000</v>
      </c>
      <c r="N16" s="74">
        <v>5</v>
      </c>
      <c r="O16" s="72">
        <v>4000</v>
      </c>
      <c r="P16" s="72">
        <v>1</v>
      </c>
      <c r="Q16" s="51">
        <f t="shared" si="4"/>
        <v>20000</v>
      </c>
      <c r="R16" s="71">
        <v>1</v>
      </c>
      <c r="S16" s="72">
        <v>5000</v>
      </c>
      <c r="T16" s="72">
        <v>1</v>
      </c>
      <c r="U16" s="51">
        <f t="shared" si="5"/>
        <v>5000</v>
      </c>
      <c r="V16" s="71">
        <v>0</v>
      </c>
      <c r="W16" s="72">
        <v>3000</v>
      </c>
      <c r="X16" s="72">
        <v>1</v>
      </c>
      <c r="Y16" s="51">
        <f t="shared" si="6"/>
        <v>0</v>
      </c>
      <c r="Z16" s="71">
        <v>0</v>
      </c>
      <c r="AA16" s="72">
        <v>0</v>
      </c>
      <c r="AB16" s="72">
        <v>1</v>
      </c>
      <c r="AC16" s="51">
        <f t="shared" si="7"/>
        <v>0</v>
      </c>
      <c r="AD16" s="71">
        <v>0</v>
      </c>
      <c r="AE16" s="72">
        <v>0</v>
      </c>
      <c r="AF16" s="72">
        <v>1</v>
      </c>
      <c r="AG16" s="51">
        <f t="shared" si="8"/>
        <v>0</v>
      </c>
      <c r="AH16" s="71">
        <v>0</v>
      </c>
      <c r="AI16" s="72">
        <v>0</v>
      </c>
      <c r="AJ16" s="72">
        <v>1</v>
      </c>
      <c r="AK16" s="51">
        <f t="shared" si="9"/>
        <v>0</v>
      </c>
      <c r="AL16" s="71">
        <v>1</v>
      </c>
      <c r="AM16" s="72">
        <v>5000</v>
      </c>
      <c r="AN16" s="72">
        <v>1</v>
      </c>
      <c r="AO16" s="51">
        <f t="shared" si="10"/>
        <v>5000</v>
      </c>
      <c r="AP16" s="71">
        <v>0</v>
      </c>
      <c r="AQ16" s="72">
        <v>0</v>
      </c>
      <c r="AR16" s="72">
        <v>1</v>
      </c>
      <c r="AS16" s="51">
        <f t="shared" si="11"/>
        <v>0</v>
      </c>
      <c r="AT16" s="71">
        <v>53</v>
      </c>
      <c r="AU16" s="72">
        <v>650</v>
      </c>
      <c r="AV16" s="72">
        <v>1</v>
      </c>
      <c r="AW16" s="51">
        <f t="shared" si="12"/>
        <v>34450</v>
      </c>
      <c r="AX16" s="16"/>
      <c r="AY16" s="16"/>
      <c r="AZ16" s="16"/>
      <c r="BA16" s="51">
        <f t="shared" si="13"/>
        <v>0</v>
      </c>
      <c r="BB16" s="16"/>
      <c r="BC16" s="16"/>
      <c r="BD16" s="16"/>
      <c r="BE16" s="51">
        <f t="shared" si="14"/>
        <v>0</v>
      </c>
      <c r="BF16" s="16"/>
      <c r="BG16" s="16"/>
      <c r="BH16" s="16"/>
      <c r="BI16" s="51">
        <f t="shared" si="15"/>
        <v>0</v>
      </c>
      <c r="BJ16" s="71">
        <v>1</v>
      </c>
      <c r="BK16" s="72">
        <v>12500</v>
      </c>
      <c r="BL16" s="72">
        <v>1</v>
      </c>
      <c r="BM16" s="51">
        <f t="shared" si="16"/>
        <v>12500</v>
      </c>
      <c r="BN16" s="71">
        <v>1</v>
      </c>
      <c r="BO16" s="72">
        <v>10000</v>
      </c>
      <c r="BP16" s="72">
        <v>1</v>
      </c>
      <c r="BQ16" s="51">
        <f t="shared" si="17"/>
        <v>10000</v>
      </c>
      <c r="BR16" s="16"/>
      <c r="BS16" s="16"/>
      <c r="BT16" s="16"/>
      <c r="BU16" s="51">
        <f t="shared" si="18"/>
        <v>0</v>
      </c>
      <c r="BV16" s="71">
        <v>1</v>
      </c>
      <c r="BW16" s="72">
        <v>30000</v>
      </c>
      <c r="BX16" s="72">
        <v>1</v>
      </c>
      <c r="BY16" s="51">
        <f t="shared" si="19"/>
        <v>30000</v>
      </c>
      <c r="BZ16" s="16"/>
      <c r="CA16" s="16"/>
      <c r="CB16" s="16"/>
      <c r="CC16" s="51">
        <f t="shared" si="20"/>
        <v>0</v>
      </c>
      <c r="CD16" s="71">
        <v>1</v>
      </c>
      <c r="CE16" s="72">
        <v>5000</v>
      </c>
      <c r="CF16" s="72">
        <v>1</v>
      </c>
      <c r="CG16" s="51">
        <f t="shared" si="21"/>
        <v>5000</v>
      </c>
      <c r="CH16" s="16"/>
      <c r="CI16" s="16"/>
      <c r="CJ16" s="16"/>
      <c r="CK16" s="51">
        <f t="shared" si="22"/>
        <v>0</v>
      </c>
      <c r="CL16" s="16"/>
      <c r="CM16" s="16"/>
      <c r="CN16" s="16"/>
      <c r="CO16" s="51">
        <f t="shared" si="23"/>
        <v>0</v>
      </c>
      <c r="CP16" s="71">
        <v>1</v>
      </c>
      <c r="CQ16" s="72">
        <v>2500</v>
      </c>
      <c r="CR16" s="72">
        <v>1</v>
      </c>
      <c r="CS16" s="51">
        <f t="shared" si="24"/>
        <v>2500</v>
      </c>
      <c r="CT16" s="16"/>
      <c r="CU16" s="16"/>
      <c r="CV16" s="16"/>
      <c r="CW16" s="51">
        <f t="shared" si="25"/>
        <v>0</v>
      </c>
      <c r="CX16" s="16"/>
      <c r="CY16" s="16"/>
      <c r="CZ16" s="16"/>
      <c r="DA16" s="51">
        <f t="shared" si="26"/>
        <v>0</v>
      </c>
      <c r="DB16" s="16"/>
      <c r="DC16" s="16"/>
      <c r="DD16" s="16"/>
      <c r="DE16" s="51">
        <f t="shared" si="27"/>
        <v>0</v>
      </c>
      <c r="DF16" s="51">
        <f t="shared" si="0"/>
        <v>204450</v>
      </c>
    </row>
    <row r="17" spans="1:110" ht="15.75" hidden="1" x14ac:dyDescent="0.25">
      <c r="A17" s="52">
        <v>23</v>
      </c>
      <c r="B17" s="25"/>
      <c r="C17" s="25"/>
      <c r="D17" s="25"/>
      <c r="E17" s="51">
        <f t="shared" si="1"/>
        <v>0</v>
      </c>
      <c r="F17" s="71">
        <v>0</v>
      </c>
      <c r="G17" s="72">
        <v>0</v>
      </c>
      <c r="H17" s="72">
        <v>1</v>
      </c>
      <c r="I17" s="51">
        <f t="shared" si="2"/>
        <v>0</v>
      </c>
      <c r="J17" s="71">
        <v>1</v>
      </c>
      <c r="K17" s="72">
        <v>15000</v>
      </c>
      <c r="L17" s="72">
        <v>1</v>
      </c>
      <c r="M17" s="51">
        <f t="shared" si="3"/>
        <v>15000</v>
      </c>
      <c r="N17" s="71">
        <v>6</v>
      </c>
      <c r="O17" s="72">
        <v>7500</v>
      </c>
      <c r="P17" s="72">
        <v>1</v>
      </c>
      <c r="Q17" s="51">
        <f t="shared" si="4"/>
        <v>45000</v>
      </c>
      <c r="R17" s="71">
        <v>3</v>
      </c>
      <c r="S17" s="72">
        <v>7600</v>
      </c>
      <c r="T17" s="72">
        <v>1</v>
      </c>
      <c r="U17" s="51">
        <f t="shared" si="5"/>
        <v>22800</v>
      </c>
      <c r="V17" s="71">
        <v>4</v>
      </c>
      <c r="W17" s="72">
        <v>1500</v>
      </c>
      <c r="X17" s="72">
        <v>1</v>
      </c>
      <c r="Y17" s="51">
        <f t="shared" si="6"/>
        <v>6000</v>
      </c>
      <c r="Z17" s="71">
        <v>8</v>
      </c>
      <c r="AA17" s="72">
        <v>3500</v>
      </c>
      <c r="AB17" s="72">
        <v>1</v>
      </c>
      <c r="AC17" s="51">
        <f t="shared" si="7"/>
        <v>28000</v>
      </c>
      <c r="AD17" s="71">
        <v>2</v>
      </c>
      <c r="AE17" s="72">
        <v>5000</v>
      </c>
      <c r="AF17" s="72">
        <v>1</v>
      </c>
      <c r="AG17" s="51">
        <f t="shared" si="8"/>
        <v>10000</v>
      </c>
      <c r="AH17" s="71">
        <v>3</v>
      </c>
      <c r="AI17" s="72">
        <v>5000</v>
      </c>
      <c r="AJ17" s="72">
        <v>1</v>
      </c>
      <c r="AK17" s="51">
        <f t="shared" si="9"/>
        <v>15000</v>
      </c>
      <c r="AL17" s="71">
        <v>0</v>
      </c>
      <c r="AM17" s="72">
        <v>0</v>
      </c>
      <c r="AN17" s="72">
        <v>1</v>
      </c>
      <c r="AO17" s="51">
        <f t="shared" si="10"/>
        <v>0</v>
      </c>
      <c r="AP17" s="71">
        <v>0</v>
      </c>
      <c r="AQ17" s="72">
        <v>0</v>
      </c>
      <c r="AR17" s="72">
        <v>1</v>
      </c>
      <c r="AS17" s="51">
        <f t="shared" si="11"/>
        <v>0</v>
      </c>
      <c r="AT17" s="71">
        <f>58-3</f>
        <v>55</v>
      </c>
      <c r="AU17" s="72">
        <v>650</v>
      </c>
      <c r="AV17" s="72">
        <v>1</v>
      </c>
      <c r="AW17" s="51">
        <f t="shared" si="12"/>
        <v>35750</v>
      </c>
      <c r="AX17" s="16"/>
      <c r="AY17" s="16"/>
      <c r="AZ17" s="16"/>
      <c r="BA17" s="51">
        <f t="shared" si="13"/>
        <v>0</v>
      </c>
      <c r="BB17" s="16"/>
      <c r="BC17" s="16"/>
      <c r="BD17" s="16"/>
      <c r="BE17" s="51">
        <f t="shared" si="14"/>
        <v>0</v>
      </c>
      <c r="BF17" s="16"/>
      <c r="BG17" s="16"/>
      <c r="BH17" s="16"/>
      <c r="BI17" s="51">
        <f t="shared" si="15"/>
        <v>0</v>
      </c>
      <c r="BJ17" s="71">
        <v>0</v>
      </c>
      <c r="BK17" s="72">
        <v>0</v>
      </c>
      <c r="BL17" s="72">
        <v>1</v>
      </c>
      <c r="BM17" s="51">
        <f t="shared" si="16"/>
        <v>0</v>
      </c>
      <c r="BN17" s="71">
        <v>0</v>
      </c>
      <c r="BO17" s="72">
        <v>0</v>
      </c>
      <c r="BP17" s="72">
        <v>1</v>
      </c>
      <c r="BQ17" s="51">
        <f t="shared" si="17"/>
        <v>0</v>
      </c>
      <c r="BR17" s="16"/>
      <c r="BS17" s="16"/>
      <c r="BT17" s="16"/>
      <c r="BU17" s="51">
        <f t="shared" si="18"/>
        <v>0</v>
      </c>
      <c r="BV17" s="71">
        <v>0</v>
      </c>
      <c r="BW17" s="72">
        <v>0</v>
      </c>
      <c r="BX17" s="72">
        <v>1</v>
      </c>
      <c r="BY17" s="51">
        <f t="shared" si="19"/>
        <v>0</v>
      </c>
      <c r="BZ17" s="16"/>
      <c r="CA17" s="16"/>
      <c r="CB17" s="16"/>
      <c r="CC17" s="51">
        <f t="shared" si="20"/>
        <v>0</v>
      </c>
      <c r="CD17" s="71">
        <v>0</v>
      </c>
      <c r="CE17" s="72">
        <v>0</v>
      </c>
      <c r="CF17" s="72">
        <v>1</v>
      </c>
      <c r="CG17" s="51">
        <f t="shared" si="21"/>
        <v>0</v>
      </c>
      <c r="CH17" s="16"/>
      <c r="CI17" s="16"/>
      <c r="CJ17" s="16"/>
      <c r="CK17" s="51">
        <f t="shared" si="22"/>
        <v>0</v>
      </c>
      <c r="CL17" s="16"/>
      <c r="CM17" s="16"/>
      <c r="CN17" s="16"/>
      <c r="CO17" s="51">
        <f t="shared" si="23"/>
        <v>0</v>
      </c>
      <c r="CP17" s="71">
        <v>0</v>
      </c>
      <c r="CQ17" s="72">
        <v>0</v>
      </c>
      <c r="CR17" s="72">
        <v>1</v>
      </c>
      <c r="CS17" s="51">
        <f t="shared" si="24"/>
        <v>0</v>
      </c>
      <c r="CT17" s="16"/>
      <c r="CU17" s="16"/>
      <c r="CV17" s="16"/>
      <c r="CW17" s="51">
        <f t="shared" si="25"/>
        <v>0</v>
      </c>
      <c r="CX17" s="16"/>
      <c r="CY17" s="16"/>
      <c r="CZ17" s="16"/>
      <c r="DA17" s="51">
        <f t="shared" si="26"/>
        <v>0</v>
      </c>
      <c r="DB17" s="16"/>
      <c r="DC17" s="16"/>
      <c r="DD17" s="16"/>
      <c r="DE17" s="51">
        <f t="shared" si="27"/>
        <v>0</v>
      </c>
      <c r="DF17" s="51">
        <f t="shared" si="0"/>
        <v>177550</v>
      </c>
    </row>
    <row r="18" spans="1:110" ht="15.75" hidden="1" x14ac:dyDescent="0.25">
      <c r="A18" s="52">
        <v>26</v>
      </c>
      <c r="B18" s="25"/>
      <c r="C18" s="25"/>
      <c r="D18" s="25"/>
      <c r="E18" s="51">
        <f t="shared" si="1"/>
        <v>0</v>
      </c>
      <c r="F18" s="71">
        <v>10</v>
      </c>
      <c r="G18" s="72">
        <v>1000</v>
      </c>
      <c r="H18" s="72">
        <v>1</v>
      </c>
      <c r="I18" s="51">
        <f t="shared" si="2"/>
        <v>10000</v>
      </c>
      <c r="J18" s="71">
        <v>1</v>
      </c>
      <c r="K18" s="72">
        <v>15000</v>
      </c>
      <c r="L18" s="72">
        <v>1</v>
      </c>
      <c r="M18" s="51">
        <f t="shared" si="3"/>
        <v>15000</v>
      </c>
      <c r="N18" s="71">
        <v>3</v>
      </c>
      <c r="O18" s="72">
        <v>4000</v>
      </c>
      <c r="P18" s="72">
        <v>1</v>
      </c>
      <c r="Q18" s="51">
        <f t="shared" si="4"/>
        <v>12000</v>
      </c>
      <c r="R18" s="71">
        <v>1</v>
      </c>
      <c r="S18" s="72">
        <v>3500</v>
      </c>
      <c r="T18" s="72">
        <v>1</v>
      </c>
      <c r="U18" s="51">
        <f t="shared" si="5"/>
        <v>3500</v>
      </c>
      <c r="V18" s="71">
        <v>5</v>
      </c>
      <c r="W18" s="72">
        <v>2200</v>
      </c>
      <c r="X18" s="72">
        <v>1</v>
      </c>
      <c r="Y18" s="51">
        <f t="shared" si="6"/>
        <v>11000</v>
      </c>
      <c r="Z18" s="71">
        <v>10</v>
      </c>
      <c r="AA18" s="72">
        <v>1000</v>
      </c>
      <c r="AB18" s="72">
        <v>1</v>
      </c>
      <c r="AC18" s="51">
        <f t="shared" si="7"/>
        <v>10000</v>
      </c>
      <c r="AD18" s="71">
        <v>1</v>
      </c>
      <c r="AE18" s="72">
        <v>6000</v>
      </c>
      <c r="AF18" s="72">
        <v>1</v>
      </c>
      <c r="AG18" s="51">
        <f t="shared" si="8"/>
        <v>6000</v>
      </c>
      <c r="AH18" s="71">
        <v>1</v>
      </c>
      <c r="AI18" s="72">
        <v>7000</v>
      </c>
      <c r="AJ18" s="72">
        <v>1</v>
      </c>
      <c r="AK18" s="51">
        <f t="shared" si="9"/>
        <v>7000</v>
      </c>
      <c r="AL18" s="71">
        <v>0</v>
      </c>
      <c r="AM18" s="72">
        <v>0</v>
      </c>
      <c r="AN18" s="72">
        <v>1</v>
      </c>
      <c r="AO18" s="51">
        <f t="shared" si="10"/>
        <v>0</v>
      </c>
      <c r="AP18" s="71">
        <v>0</v>
      </c>
      <c r="AQ18" s="72">
        <v>0</v>
      </c>
      <c r="AR18" s="72">
        <v>1</v>
      </c>
      <c r="AS18" s="51">
        <f t="shared" si="11"/>
        <v>0</v>
      </c>
      <c r="AT18" s="71">
        <v>50</v>
      </c>
      <c r="AU18" s="72">
        <v>650</v>
      </c>
      <c r="AV18" s="72">
        <v>1</v>
      </c>
      <c r="AW18" s="51">
        <f t="shared" si="12"/>
        <v>32500</v>
      </c>
      <c r="AX18" s="16"/>
      <c r="AY18" s="16"/>
      <c r="AZ18" s="16"/>
      <c r="BA18" s="51">
        <f t="shared" si="13"/>
        <v>0</v>
      </c>
      <c r="BB18" s="16"/>
      <c r="BC18" s="16"/>
      <c r="BD18" s="16"/>
      <c r="BE18" s="51">
        <f t="shared" si="14"/>
        <v>0</v>
      </c>
      <c r="BF18" s="16"/>
      <c r="BG18" s="16"/>
      <c r="BH18" s="16"/>
      <c r="BI18" s="51">
        <f t="shared" si="15"/>
        <v>0</v>
      </c>
      <c r="BJ18" s="71">
        <v>10</v>
      </c>
      <c r="BK18" s="72">
        <v>1500</v>
      </c>
      <c r="BL18" s="72">
        <v>1</v>
      </c>
      <c r="BM18" s="51">
        <f t="shared" si="16"/>
        <v>15000</v>
      </c>
      <c r="BN18" s="71">
        <v>0</v>
      </c>
      <c r="BO18" s="72">
        <v>0</v>
      </c>
      <c r="BP18" s="72">
        <v>1</v>
      </c>
      <c r="BQ18" s="51">
        <f t="shared" si="17"/>
        <v>0</v>
      </c>
      <c r="BR18" s="16"/>
      <c r="BS18" s="16"/>
      <c r="BT18" s="16"/>
      <c r="BU18" s="51">
        <f t="shared" si="18"/>
        <v>0</v>
      </c>
      <c r="BV18" s="71">
        <v>1</v>
      </c>
      <c r="BW18" s="72">
        <v>6000</v>
      </c>
      <c r="BX18" s="72">
        <v>1</v>
      </c>
      <c r="BY18" s="51">
        <f t="shared" si="19"/>
        <v>6000</v>
      </c>
      <c r="BZ18" s="16"/>
      <c r="CA18" s="16"/>
      <c r="CB18" s="16"/>
      <c r="CC18" s="51">
        <f t="shared" si="20"/>
        <v>0</v>
      </c>
      <c r="CD18" s="71">
        <v>1</v>
      </c>
      <c r="CE18" s="72">
        <v>10000</v>
      </c>
      <c r="CF18" s="72">
        <v>1</v>
      </c>
      <c r="CG18" s="51">
        <f t="shared" si="21"/>
        <v>10000</v>
      </c>
      <c r="CH18" s="16"/>
      <c r="CI18" s="16"/>
      <c r="CJ18" s="16"/>
      <c r="CK18" s="51">
        <f t="shared" si="22"/>
        <v>0</v>
      </c>
      <c r="CL18" s="16"/>
      <c r="CM18" s="16"/>
      <c r="CN18" s="16"/>
      <c r="CO18" s="51">
        <f t="shared" si="23"/>
        <v>0</v>
      </c>
      <c r="CP18" s="71">
        <v>1</v>
      </c>
      <c r="CQ18" s="72">
        <v>10000</v>
      </c>
      <c r="CR18" s="72">
        <v>1</v>
      </c>
      <c r="CS18" s="51">
        <f t="shared" si="24"/>
        <v>10000</v>
      </c>
      <c r="CT18" s="16"/>
      <c r="CU18" s="16"/>
      <c r="CV18" s="16"/>
      <c r="CW18" s="51">
        <f t="shared" si="25"/>
        <v>0</v>
      </c>
      <c r="CX18" s="16"/>
      <c r="CY18" s="16"/>
      <c r="CZ18" s="16"/>
      <c r="DA18" s="51">
        <f t="shared" si="26"/>
        <v>0</v>
      </c>
      <c r="DB18" s="16"/>
      <c r="DC18" s="16"/>
      <c r="DD18" s="16"/>
      <c r="DE18" s="51">
        <f t="shared" si="27"/>
        <v>0</v>
      </c>
      <c r="DF18" s="51">
        <f t="shared" si="0"/>
        <v>148000</v>
      </c>
    </row>
    <row r="19" spans="1:110" ht="15.75" hidden="1" x14ac:dyDescent="0.25">
      <c r="A19" s="52">
        <v>27</v>
      </c>
      <c r="B19" s="25"/>
      <c r="C19" s="25"/>
      <c r="D19" s="25"/>
      <c r="E19" s="51">
        <f t="shared" si="1"/>
        <v>0</v>
      </c>
      <c r="F19" s="71">
        <v>160</v>
      </c>
      <c r="G19" s="72">
        <v>900</v>
      </c>
      <c r="H19" s="72">
        <v>1</v>
      </c>
      <c r="I19" s="51">
        <f t="shared" si="2"/>
        <v>144000</v>
      </c>
      <c r="J19" s="71">
        <v>0</v>
      </c>
      <c r="K19" s="72">
        <v>0</v>
      </c>
      <c r="L19" s="72">
        <v>1</v>
      </c>
      <c r="M19" s="51">
        <f t="shared" si="3"/>
        <v>0</v>
      </c>
      <c r="N19" s="71">
        <v>10</v>
      </c>
      <c r="O19" s="72">
        <v>4000</v>
      </c>
      <c r="P19" s="72">
        <v>1</v>
      </c>
      <c r="Q19" s="51">
        <f t="shared" si="4"/>
        <v>40000</v>
      </c>
      <c r="R19" s="71">
        <v>2</v>
      </c>
      <c r="S19" s="72">
        <v>6500</v>
      </c>
      <c r="T19" s="72">
        <v>1</v>
      </c>
      <c r="U19" s="51">
        <f t="shared" si="5"/>
        <v>13000</v>
      </c>
      <c r="V19" s="71">
        <v>1</v>
      </c>
      <c r="W19" s="72">
        <v>1500</v>
      </c>
      <c r="X19" s="72">
        <v>1</v>
      </c>
      <c r="Y19" s="51">
        <f t="shared" si="6"/>
        <v>1500</v>
      </c>
      <c r="Z19" s="71">
        <v>10</v>
      </c>
      <c r="AA19" s="72">
        <v>900</v>
      </c>
      <c r="AB19" s="72">
        <v>1</v>
      </c>
      <c r="AC19" s="51">
        <f t="shared" si="7"/>
        <v>9000</v>
      </c>
      <c r="AD19" s="71">
        <v>0</v>
      </c>
      <c r="AE19" s="72">
        <v>0</v>
      </c>
      <c r="AF19" s="72">
        <v>1</v>
      </c>
      <c r="AG19" s="51">
        <f t="shared" si="8"/>
        <v>0</v>
      </c>
      <c r="AH19" s="71">
        <v>3</v>
      </c>
      <c r="AI19" s="72">
        <v>2200</v>
      </c>
      <c r="AJ19" s="72">
        <v>1</v>
      </c>
      <c r="AK19" s="51">
        <f t="shared" si="9"/>
        <v>6600</v>
      </c>
      <c r="AL19" s="71">
        <v>1</v>
      </c>
      <c r="AM19" s="72">
        <v>7000</v>
      </c>
      <c r="AN19" s="72">
        <v>1</v>
      </c>
      <c r="AO19" s="51">
        <f t="shared" si="10"/>
        <v>7000</v>
      </c>
      <c r="AP19" s="71">
        <v>3</v>
      </c>
      <c r="AQ19" s="72">
        <v>1500</v>
      </c>
      <c r="AR19" s="72">
        <v>1</v>
      </c>
      <c r="AS19" s="51">
        <f t="shared" si="11"/>
        <v>4500</v>
      </c>
      <c r="AT19" s="71">
        <f>110-3</f>
        <v>107</v>
      </c>
      <c r="AU19" s="72">
        <v>650</v>
      </c>
      <c r="AV19" s="72">
        <v>1</v>
      </c>
      <c r="AW19" s="51">
        <f t="shared" si="12"/>
        <v>69550</v>
      </c>
      <c r="AX19" s="16"/>
      <c r="AY19" s="16"/>
      <c r="AZ19" s="16"/>
      <c r="BA19" s="51">
        <f t="shared" si="13"/>
        <v>0</v>
      </c>
      <c r="BB19" s="16"/>
      <c r="BC19" s="16"/>
      <c r="BD19" s="16"/>
      <c r="BE19" s="51">
        <f t="shared" si="14"/>
        <v>0</v>
      </c>
      <c r="BF19" s="16"/>
      <c r="BG19" s="16"/>
      <c r="BH19" s="16"/>
      <c r="BI19" s="51">
        <f t="shared" si="15"/>
        <v>0</v>
      </c>
      <c r="BJ19" s="71">
        <v>2</v>
      </c>
      <c r="BK19" s="72">
        <v>8500</v>
      </c>
      <c r="BL19" s="72">
        <v>1</v>
      </c>
      <c r="BM19" s="51">
        <f t="shared" si="16"/>
        <v>17000</v>
      </c>
      <c r="BN19" s="71">
        <v>0</v>
      </c>
      <c r="BO19" s="72">
        <v>0</v>
      </c>
      <c r="BP19" s="72">
        <v>1</v>
      </c>
      <c r="BQ19" s="51">
        <f t="shared" si="17"/>
        <v>0</v>
      </c>
      <c r="BR19" s="16"/>
      <c r="BS19" s="16"/>
      <c r="BT19" s="16"/>
      <c r="BU19" s="51">
        <f t="shared" si="18"/>
        <v>0</v>
      </c>
      <c r="BV19" s="71">
        <v>4</v>
      </c>
      <c r="BW19" s="72">
        <v>5000</v>
      </c>
      <c r="BX19" s="72">
        <v>1</v>
      </c>
      <c r="BY19" s="51">
        <f t="shared" si="19"/>
        <v>20000</v>
      </c>
      <c r="BZ19" s="16"/>
      <c r="CA19" s="16"/>
      <c r="CB19" s="16"/>
      <c r="CC19" s="51">
        <f t="shared" si="20"/>
        <v>0</v>
      </c>
      <c r="CD19" s="71">
        <v>0</v>
      </c>
      <c r="CE19" s="72">
        <v>0</v>
      </c>
      <c r="CF19" s="72">
        <v>1</v>
      </c>
      <c r="CG19" s="51">
        <f t="shared" si="21"/>
        <v>0</v>
      </c>
      <c r="CH19" s="16"/>
      <c r="CI19" s="16"/>
      <c r="CJ19" s="16"/>
      <c r="CK19" s="51">
        <f t="shared" si="22"/>
        <v>0</v>
      </c>
      <c r="CL19" s="16"/>
      <c r="CM19" s="16"/>
      <c r="CN19" s="16"/>
      <c r="CO19" s="51">
        <f t="shared" si="23"/>
        <v>0</v>
      </c>
      <c r="CP19" s="71">
        <v>2</v>
      </c>
      <c r="CQ19" s="72">
        <v>2200</v>
      </c>
      <c r="CR19" s="72">
        <v>1</v>
      </c>
      <c r="CS19" s="51">
        <f t="shared" si="24"/>
        <v>4400</v>
      </c>
      <c r="CT19" s="16"/>
      <c r="CU19" s="16"/>
      <c r="CV19" s="16"/>
      <c r="CW19" s="51">
        <f t="shared" si="25"/>
        <v>0</v>
      </c>
      <c r="CX19" s="16"/>
      <c r="CY19" s="16"/>
      <c r="CZ19" s="16"/>
      <c r="DA19" s="51">
        <f t="shared" si="26"/>
        <v>0</v>
      </c>
      <c r="DB19" s="16"/>
      <c r="DC19" s="16"/>
      <c r="DD19" s="16"/>
      <c r="DE19" s="51">
        <f t="shared" si="27"/>
        <v>0</v>
      </c>
      <c r="DF19" s="51">
        <f t="shared" si="0"/>
        <v>336550</v>
      </c>
    </row>
    <row r="20" spans="1:110" ht="15.75" hidden="1" x14ac:dyDescent="0.25">
      <c r="A20" s="52">
        <v>28</v>
      </c>
      <c r="B20" s="25"/>
      <c r="C20" s="25"/>
      <c r="D20" s="25"/>
      <c r="E20" s="51">
        <f t="shared" si="1"/>
        <v>0</v>
      </c>
      <c r="F20" s="71">
        <v>0</v>
      </c>
      <c r="G20" s="72">
        <v>0</v>
      </c>
      <c r="H20" s="72">
        <v>1</v>
      </c>
      <c r="I20" s="51">
        <f t="shared" si="2"/>
        <v>0</v>
      </c>
      <c r="J20" s="71">
        <v>1</v>
      </c>
      <c r="K20" s="72">
        <v>5000</v>
      </c>
      <c r="L20" s="72">
        <v>1</v>
      </c>
      <c r="M20" s="51">
        <f t="shared" si="3"/>
        <v>5000</v>
      </c>
      <c r="N20" s="74">
        <v>3</v>
      </c>
      <c r="O20" s="72">
        <v>4000</v>
      </c>
      <c r="P20" s="72">
        <v>1</v>
      </c>
      <c r="Q20" s="51">
        <f t="shared" si="4"/>
        <v>12000</v>
      </c>
      <c r="R20" s="71">
        <v>3</v>
      </c>
      <c r="S20" s="72">
        <v>2500</v>
      </c>
      <c r="T20" s="72">
        <v>1</v>
      </c>
      <c r="U20" s="51">
        <f t="shared" si="5"/>
        <v>7500</v>
      </c>
      <c r="V20" s="71">
        <v>3</v>
      </c>
      <c r="W20" s="72">
        <v>2000</v>
      </c>
      <c r="X20" s="72">
        <v>1</v>
      </c>
      <c r="Y20" s="51">
        <f t="shared" si="6"/>
        <v>6000</v>
      </c>
      <c r="Z20" s="74">
        <v>0</v>
      </c>
      <c r="AA20" s="72">
        <v>0</v>
      </c>
      <c r="AB20" s="72">
        <v>1</v>
      </c>
      <c r="AC20" s="51">
        <f t="shared" si="7"/>
        <v>0</v>
      </c>
      <c r="AD20" s="71">
        <v>3</v>
      </c>
      <c r="AE20" s="72">
        <v>2000</v>
      </c>
      <c r="AF20" s="72">
        <v>1</v>
      </c>
      <c r="AG20" s="51">
        <f t="shared" si="8"/>
        <v>6000</v>
      </c>
      <c r="AH20" s="71">
        <v>3</v>
      </c>
      <c r="AI20" s="72">
        <v>2000</v>
      </c>
      <c r="AJ20" s="72">
        <v>1</v>
      </c>
      <c r="AK20" s="51">
        <f t="shared" si="9"/>
        <v>6000</v>
      </c>
      <c r="AL20" s="71">
        <v>2</v>
      </c>
      <c r="AM20" s="72">
        <v>3000</v>
      </c>
      <c r="AN20" s="72">
        <v>1</v>
      </c>
      <c r="AO20" s="51">
        <f t="shared" si="10"/>
        <v>6000</v>
      </c>
      <c r="AP20" s="71">
        <v>1</v>
      </c>
      <c r="AQ20" s="72">
        <v>3000</v>
      </c>
      <c r="AR20" s="72">
        <v>1</v>
      </c>
      <c r="AS20" s="51">
        <f t="shared" si="11"/>
        <v>3000</v>
      </c>
      <c r="AT20" s="71">
        <v>40</v>
      </c>
      <c r="AU20" s="72">
        <v>650</v>
      </c>
      <c r="AV20" s="72">
        <v>1</v>
      </c>
      <c r="AW20" s="51">
        <f t="shared" si="12"/>
        <v>26000</v>
      </c>
      <c r="AX20" s="16"/>
      <c r="AY20" s="16"/>
      <c r="AZ20" s="16"/>
      <c r="BA20" s="51">
        <f t="shared" si="13"/>
        <v>0</v>
      </c>
      <c r="BB20" s="16"/>
      <c r="BC20" s="16"/>
      <c r="BD20" s="16"/>
      <c r="BE20" s="51">
        <f t="shared" si="14"/>
        <v>0</v>
      </c>
      <c r="BF20" s="16"/>
      <c r="BG20" s="16"/>
      <c r="BH20" s="16"/>
      <c r="BI20" s="51">
        <f t="shared" si="15"/>
        <v>0</v>
      </c>
      <c r="BJ20" s="71">
        <v>2</v>
      </c>
      <c r="BK20" s="72">
        <v>6000</v>
      </c>
      <c r="BL20" s="72">
        <v>1</v>
      </c>
      <c r="BM20" s="51">
        <f t="shared" si="16"/>
        <v>12000</v>
      </c>
      <c r="BN20" s="71">
        <v>0</v>
      </c>
      <c r="BO20" s="72">
        <v>0</v>
      </c>
      <c r="BP20" s="72">
        <v>1</v>
      </c>
      <c r="BQ20" s="51">
        <f t="shared" si="17"/>
        <v>0</v>
      </c>
      <c r="BR20" s="16"/>
      <c r="BS20" s="16"/>
      <c r="BT20" s="16"/>
      <c r="BU20" s="51">
        <f t="shared" si="18"/>
        <v>0</v>
      </c>
      <c r="BV20" s="71">
        <v>1</v>
      </c>
      <c r="BW20" s="72">
        <v>3000</v>
      </c>
      <c r="BX20" s="72">
        <v>1</v>
      </c>
      <c r="BY20" s="51">
        <f t="shared" si="19"/>
        <v>3000</v>
      </c>
      <c r="BZ20" s="16"/>
      <c r="CA20" s="16"/>
      <c r="CB20" s="16"/>
      <c r="CC20" s="51">
        <f t="shared" si="20"/>
        <v>0</v>
      </c>
      <c r="CD20" s="71">
        <v>1</v>
      </c>
      <c r="CE20" s="72">
        <v>3500</v>
      </c>
      <c r="CF20" s="72">
        <v>1</v>
      </c>
      <c r="CG20" s="51">
        <f t="shared" si="21"/>
        <v>3500</v>
      </c>
      <c r="CH20" s="16"/>
      <c r="CI20" s="16"/>
      <c r="CJ20" s="16"/>
      <c r="CK20" s="51">
        <f t="shared" si="22"/>
        <v>0</v>
      </c>
      <c r="CL20" s="16"/>
      <c r="CM20" s="16"/>
      <c r="CN20" s="16"/>
      <c r="CO20" s="51">
        <f t="shared" si="23"/>
        <v>0</v>
      </c>
      <c r="CP20" s="71">
        <v>0</v>
      </c>
      <c r="CQ20" s="72">
        <v>0</v>
      </c>
      <c r="CR20" s="72">
        <v>1</v>
      </c>
      <c r="CS20" s="51">
        <f t="shared" si="24"/>
        <v>0</v>
      </c>
      <c r="CT20" s="16"/>
      <c r="CU20" s="16"/>
      <c r="CV20" s="16"/>
      <c r="CW20" s="51">
        <f t="shared" si="25"/>
        <v>0</v>
      </c>
      <c r="CX20" s="16"/>
      <c r="CY20" s="16"/>
      <c r="CZ20" s="16"/>
      <c r="DA20" s="51">
        <f t="shared" si="26"/>
        <v>0</v>
      </c>
      <c r="DB20" s="16"/>
      <c r="DC20" s="16"/>
      <c r="DD20" s="16"/>
      <c r="DE20" s="51">
        <f t="shared" si="27"/>
        <v>0</v>
      </c>
      <c r="DF20" s="51">
        <f t="shared" si="0"/>
        <v>96000</v>
      </c>
    </row>
    <row r="21" spans="1:110" ht="15.75" hidden="1" x14ac:dyDescent="0.25">
      <c r="A21" s="52">
        <v>31</v>
      </c>
      <c r="B21" s="25"/>
      <c r="C21" s="25"/>
      <c r="D21" s="25"/>
      <c r="E21" s="51">
        <f t="shared" si="1"/>
        <v>0</v>
      </c>
      <c r="F21" s="71">
        <v>14</v>
      </c>
      <c r="G21" s="72">
        <v>1300</v>
      </c>
      <c r="H21" s="72">
        <v>1</v>
      </c>
      <c r="I21" s="51">
        <f t="shared" si="2"/>
        <v>18200</v>
      </c>
      <c r="J21" s="71">
        <v>0</v>
      </c>
      <c r="K21" s="72">
        <v>0</v>
      </c>
      <c r="L21" s="72">
        <v>1</v>
      </c>
      <c r="M21" s="51">
        <f t="shared" si="3"/>
        <v>0</v>
      </c>
      <c r="N21" s="103">
        <v>7</v>
      </c>
      <c r="O21" s="72">
        <v>8000</v>
      </c>
      <c r="P21" s="72">
        <v>1</v>
      </c>
      <c r="Q21" s="51">
        <f t="shared" si="4"/>
        <v>56000</v>
      </c>
      <c r="R21" s="71">
        <v>2</v>
      </c>
      <c r="S21" s="72">
        <v>6500</v>
      </c>
      <c r="T21" s="72">
        <v>1</v>
      </c>
      <c r="U21" s="51">
        <f t="shared" si="5"/>
        <v>13000</v>
      </c>
      <c r="V21" s="71">
        <v>2</v>
      </c>
      <c r="W21" s="72">
        <v>4500</v>
      </c>
      <c r="X21" s="72">
        <v>1</v>
      </c>
      <c r="Y21" s="51">
        <f t="shared" si="6"/>
        <v>9000</v>
      </c>
      <c r="Z21" s="71">
        <v>0</v>
      </c>
      <c r="AA21" s="72">
        <v>0</v>
      </c>
      <c r="AB21" s="72">
        <v>1</v>
      </c>
      <c r="AC21" s="51">
        <f t="shared" si="7"/>
        <v>0</v>
      </c>
      <c r="AD21" s="71">
        <v>0</v>
      </c>
      <c r="AE21" s="72">
        <v>2200</v>
      </c>
      <c r="AF21" s="72">
        <v>1</v>
      </c>
      <c r="AG21" s="51">
        <f t="shared" si="8"/>
        <v>0</v>
      </c>
      <c r="AH21" s="71">
        <v>5</v>
      </c>
      <c r="AI21" s="72">
        <v>2300</v>
      </c>
      <c r="AJ21" s="72">
        <v>1</v>
      </c>
      <c r="AK21" s="51">
        <f t="shared" si="9"/>
        <v>11500</v>
      </c>
      <c r="AL21" s="71">
        <v>1</v>
      </c>
      <c r="AM21" s="72">
        <v>5500</v>
      </c>
      <c r="AN21" s="72">
        <v>1</v>
      </c>
      <c r="AO21" s="51">
        <f t="shared" si="10"/>
        <v>5500</v>
      </c>
      <c r="AP21" s="71">
        <v>0</v>
      </c>
      <c r="AQ21" s="72">
        <v>0</v>
      </c>
      <c r="AR21" s="72">
        <v>1</v>
      </c>
      <c r="AS21" s="51">
        <f t="shared" si="11"/>
        <v>0</v>
      </c>
      <c r="AT21" s="71">
        <v>15</v>
      </c>
      <c r="AU21" s="72">
        <v>650</v>
      </c>
      <c r="AV21" s="72">
        <v>1</v>
      </c>
      <c r="AW21" s="51">
        <f t="shared" si="12"/>
        <v>9750</v>
      </c>
      <c r="AX21" s="16"/>
      <c r="AY21" s="16"/>
      <c r="AZ21" s="16"/>
      <c r="BA21" s="51">
        <f t="shared" si="13"/>
        <v>0</v>
      </c>
      <c r="BB21" s="16"/>
      <c r="BC21" s="16"/>
      <c r="BD21" s="16"/>
      <c r="BE21" s="51">
        <f t="shared" si="14"/>
        <v>0</v>
      </c>
      <c r="BF21" s="16"/>
      <c r="BG21" s="16"/>
      <c r="BH21" s="16"/>
      <c r="BI21" s="51">
        <f t="shared" si="15"/>
        <v>0</v>
      </c>
      <c r="BJ21" s="71">
        <v>1</v>
      </c>
      <c r="BK21" s="72">
        <v>10000</v>
      </c>
      <c r="BL21" s="72">
        <v>1</v>
      </c>
      <c r="BM21" s="51">
        <f t="shared" si="16"/>
        <v>10000</v>
      </c>
      <c r="BN21" s="71">
        <v>1</v>
      </c>
      <c r="BO21" s="72">
        <v>20000</v>
      </c>
      <c r="BP21" s="72">
        <v>1</v>
      </c>
      <c r="BQ21" s="51">
        <f t="shared" si="17"/>
        <v>20000</v>
      </c>
      <c r="BR21" s="16"/>
      <c r="BS21" s="16"/>
      <c r="BT21" s="16"/>
      <c r="BU21" s="51">
        <f t="shared" si="18"/>
        <v>0</v>
      </c>
      <c r="BV21" s="71">
        <v>1</v>
      </c>
      <c r="BW21" s="72">
        <v>10000</v>
      </c>
      <c r="BX21" s="72">
        <v>1</v>
      </c>
      <c r="BY21" s="51">
        <f t="shared" si="19"/>
        <v>10000</v>
      </c>
      <c r="BZ21" s="16"/>
      <c r="CA21" s="16"/>
      <c r="CB21" s="16"/>
      <c r="CC21" s="51">
        <f t="shared" si="20"/>
        <v>0</v>
      </c>
      <c r="CD21" s="71">
        <v>0</v>
      </c>
      <c r="CE21" s="72">
        <v>0</v>
      </c>
      <c r="CF21" s="72">
        <v>1</v>
      </c>
      <c r="CG21" s="51">
        <f t="shared" si="21"/>
        <v>0</v>
      </c>
      <c r="CH21" s="16"/>
      <c r="CI21" s="16"/>
      <c r="CJ21" s="16"/>
      <c r="CK21" s="51">
        <f t="shared" si="22"/>
        <v>0</v>
      </c>
      <c r="CL21" s="16"/>
      <c r="CM21" s="16"/>
      <c r="CN21" s="16"/>
      <c r="CO21" s="51">
        <f t="shared" si="23"/>
        <v>0</v>
      </c>
      <c r="CP21" s="71">
        <v>1</v>
      </c>
      <c r="CQ21" s="72">
        <v>5000</v>
      </c>
      <c r="CR21" s="72">
        <v>1</v>
      </c>
      <c r="CS21" s="51">
        <f t="shared" si="24"/>
        <v>5000</v>
      </c>
      <c r="CT21" s="16"/>
      <c r="CU21" s="16"/>
      <c r="CV21" s="16"/>
      <c r="CW21" s="51">
        <f t="shared" si="25"/>
        <v>0</v>
      </c>
      <c r="CX21" s="16"/>
      <c r="CY21" s="16"/>
      <c r="CZ21" s="16"/>
      <c r="DA21" s="51">
        <f t="shared" si="26"/>
        <v>0</v>
      </c>
      <c r="DB21" s="16"/>
      <c r="DC21" s="16"/>
      <c r="DD21" s="16"/>
      <c r="DE21" s="51">
        <f t="shared" si="27"/>
        <v>0</v>
      </c>
      <c r="DF21" s="51">
        <f t="shared" si="0"/>
        <v>167950</v>
      </c>
    </row>
    <row r="22" spans="1:110" ht="15.75" hidden="1" x14ac:dyDescent="0.25">
      <c r="A22" s="52">
        <v>33</v>
      </c>
      <c r="B22" s="25"/>
      <c r="C22" s="25"/>
      <c r="D22" s="25"/>
      <c r="E22" s="51">
        <f t="shared" si="1"/>
        <v>0</v>
      </c>
      <c r="F22" s="71">
        <v>0</v>
      </c>
      <c r="G22" s="72">
        <v>0</v>
      </c>
      <c r="H22" s="72">
        <v>1</v>
      </c>
      <c r="I22" s="51">
        <f t="shared" si="2"/>
        <v>0</v>
      </c>
      <c r="J22" s="71">
        <v>0</v>
      </c>
      <c r="K22" s="72">
        <v>0</v>
      </c>
      <c r="L22" s="72">
        <v>1</v>
      </c>
      <c r="M22" s="51">
        <f t="shared" si="3"/>
        <v>0</v>
      </c>
      <c r="N22" s="71">
        <v>0</v>
      </c>
      <c r="O22" s="72">
        <v>0</v>
      </c>
      <c r="P22" s="72">
        <v>1</v>
      </c>
      <c r="Q22" s="51">
        <f t="shared" si="4"/>
        <v>0</v>
      </c>
      <c r="R22" s="71">
        <v>0</v>
      </c>
      <c r="S22" s="72">
        <v>0</v>
      </c>
      <c r="T22" s="72">
        <v>1</v>
      </c>
      <c r="U22" s="51">
        <f t="shared" si="5"/>
        <v>0</v>
      </c>
      <c r="V22" s="103">
        <v>0</v>
      </c>
      <c r="W22" s="72">
        <v>0</v>
      </c>
      <c r="X22" s="72">
        <v>1</v>
      </c>
      <c r="Y22" s="51">
        <f t="shared" si="6"/>
        <v>0</v>
      </c>
      <c r="Z22" s="71">
        <v>10</v>
      </c>
      <c r="AA22" s="72">
        <v>1000</v>
      </c>
      <c r="AB22" s="72">
        <v>1</v>
      </c>
      <c r="AC22" s="51">
        <f t="shared" si="7"/>
        <v>10000</v>
      </c>
      <c r="AD22" s="71">
        <v>0</v>
      </c>
      <c r="AE22" s="72">
        <v>0</v>
      </c>
      <c r="AF22" s="72">
        <v>1</v>
      </c>
      <c r="AG22" s="51">
        <f t="shared" si="8"/>
        <v>0</v>
      </c>
      <c r="AH22" s="71">
        <v>0</v>
      </c>
      <c r="AI22" s="72">
        <v>0</v>
      </c>
      <c r="AJ22" s="72">
        <v>1</v>
      </c>
      <c r="AK22" s="51">
        <f t="shared" si="9"/>
        <v>0</v>
      </c>
      <c r="AL22" s="71">
        <v>1</v>
      </c>
      <c r="AM22" s="72">
        <v>5000</v>
      </c>
      <c r="AN22" s="72">
        <v>1</v>
      </c>
      <c r="AO22" s="51">
        <f t="shared" si="10"/>
        <v>5000</v>
      </c>
      <c r="AP22" s="71">
        <v>1</v>
      </c>
      <c r="AQ22" s="72">
        <v>8000</v>
      </c>
      <c r="AR22" s="72">
        <v>1</v>
      </c>
      <c r="AS22" s="51">
        <f t="shared" si="11"/>
        <v>8000</v>
      </c>
      <c r="AT22" s="71">
        <f>57-5</f>
        <v>52</v>
      </c>
      <c r="AU22" s="72">
        <v>650</v>
      </c>
      <c r="AV22" s="72">
        <v>1</v>
      </c>
      <c r="AW22" s="51">
        <f t="shared" si="12"/>
        <v>33800</v>
      </c>
      <c r="AX22" s="16"/>
      <c r="AY22" s="16"/>
      <c r="AZ22" s="16"/>
      <c r="BA22" s="51">
        <f t="shared" si="13"/>
        <v>0</v>
      </c>
      <c r="BB22" s="16"/>
      <c r="BC22" s="16"/>
      <c r="BD22" s="16"/>
      <c r="BE22" s="51">
        <f t="shared" si="14"/>
        <v>0</v>
      </c>
      <c r="BF22" s="16"/>
      <c r="BG22" s="16"/>
      <c r="BH22" s="16"/>
      <c r="BI22" s="51">
        <f t="shared" si="15"/>
        <v>0</v>
      </c>
      <c r="BJ22" s="71">
        <v>0</v>
      </c>
      <c r="BK22" s="72">
        <v>0</v>
      </c>
      <c r="BL22" s="72">
        <v>1</v>
      </c>
      <c r="BM22" s="51">
        <f t="shared" si="16"/>
        <v>0</v>
      </c>
      <c r="BN22" s="71">
        <v>0</v>
      </c>
      <c r="BO22" s="72">
        <v>0</v>
      </c>
      <c r="BP22" s="72">
        <v>1</v>
      </c>
      <c r="BQ22" s="51">
        <f t="shared" si="17"/>
        <v>0</v>
      </c>
      <c r="BR22" s="16"/>
      <c r="BS22" s="16"/>
      <c r="BT22" s="16"/>
      <c r="BU22" s="51">
        <f t="shared" si="18"/>
        <v>0</v>
      </c>
      <c r="BV22" s="71">
        <v>0</v>
      </c>
      <c r="BW22" s="72">
        <v>0</v>
      </c>
      <c r="BX22" s="72">
        <v>1</v>
      </c>
      <c r="BY22" s="51">
        <f t="shared" si="19"/>
        <v>0</v>
      </c>
      <c r="BZ22" s="16"/>
      <c r="CA22" s="16"/>
      <c r="CB22" s="16"/>
      <c r="CC22" s="51">
        <f t="shared" si="20"/>
        <v>0</v>
      </c>
      <c r="CD22" s="71">
        <v>0</v>
      </c>
      <c r="CE22" s="72">
        <v>0</v>
      </c>
      <c r="CF22" s="72">
        <v>1</v>
      </c>
      <c r="CG22" s="51">
        <f t="shared" si="21"/>
        <v>0</v>
      </c>
      <c r="CH22" s="16"/>
      <c r="CI22" s="16"/>
      <c r="CJ22" s="16"/>
      <c r="CK22" s="51">
        <f t="shared" si="22"/>
        <v>0</v>
      </c>
      <c r="CL22" s="16"/>
      <c r="CM22" s="16"/>
      <c r="CN22" s="16"/>
      <c r="CO22" s="51">
        <f t="shared" si="23"/>
        <v>0</v>
      </c>
      <c r="CP22" s="71">
        <v>0</v>
      </c>
      <c r="CQ22" s="72">
        <v>0</v>
      </c>
      <c r="CR22" s="72">
        <v>1</v>
      </c>
      <c r="CS22" s="51">
        <f t="shared" si="24"/>
        <v>0</v>
      </c>
      <c r="CT22" s="16"/>
      <c r="CU22" s="16"/>
      <c r="CV22" s="16"/>
      <c r="CW22" s="51">
        <f t="shared" si="25"/>
        <v>0</v>
      </c>
      <c r="CX22" s="16"/>
      <c r="CY22" s="16"/>
      <c r="CZ22" s="16"/>
      <c r="DA22" s="51">
        <f t="shared" si="26"/>
        <v>0</v>
      </c>
      <c r="DB22" s="16"/>
      <c r="DC22" s="16"/>
      <c r="DD22" s="16"/>
      <c r="DE22" s="51">
        <f t="shared" si="27"/>
        <v>0</v>
      </c>
      <c r="DF22" s="51">
        <f t="shared" si="0"/>
        <v>56800</v>
      </c>
    </row>
    <row r="23" spans="1:110" ht="15.75" hidden="1" x14ac:dyDescent="0.25">
      <c r="A23" s="52">
        <v>34</v>
      </c>
      <c r="B23" s="25"/>
      <c r="C23" s="25"/>
      <c r="D23" s="25"/>
      <c r="E23" s="51">
        <f t="shared" si="1"/>
        <v>0</v>
      </c>
      <c r="F23" s="71">
        <v>1</v>
      </c>
      <c r="G23" s="72">
        <v>1300</v>
      </c>
      <c r="H23" s="72">
        <v>1</v>
      </c>
      <c r="I23" s="51">
        <f t="shared" si="2"/>
        <v>1300</v>
      </c>
      <c r="J23" s="71">
        <v>0</v>
      </c>
      <c r="K23" s="72">
        <v>0</v>
      </c>
      <c r="L23" s="72">
        <v>1</v>
      </c>
      <c r="M23" s="51">
        <f t="shared" si="3"/>
        <v>0</v>
      </c>
      <c r="N23" s="74">
        <v>5</v>
      </c>
      <c r="O23" s="72">
        <v>8000</v>
      </c>
      <c r="P23" s="72">
        <v>1</v>
      </c>
      <c r="Q23" s="51">
        <f t="shared" si="4"/>
        <v>40000</v>
      </c>
      <c r="R23" s="71">
        <v>2</v>
      </c>
      <c r="S23" s="72">
        <v>6500</v>
      </c>
      <c r="T23" s="72">
        <v>1</v>
      </c>
      <c r="U23" s="51">
        <f t="shared" si="5"/>
        <v>13000</v>
      </c>
      <c r="V23" s="71">
        <v>2</v>
      </c>
      <c r="W23" s="72">
        <v>4500</v>
      </c>
      <c r="X23" s="72">
        <v>1</v>
      </c>
      <c r="Y23" s="51">
        <f t="shared" si="6"/>
        <v>9000</v>
      </c>
      <c r="Z23" s="71">
        <v>20</v>
      </c>
      <c r="AA23" s="72">
        <v>1400</v>
      </c>
      <c r="AB23" s="72">
        <v>1</v>
      </c>
      <c r="AC23" s="51">
        <f t="shared" si="7"/>
        <v>28000</v>
      </c>
      <c r="AD23" s="71">
        <v>3</v>
      </c>
      <c r="AE23" s="72">
        <v>2200</v>
      </c>
      <c r="AF23" s="72">
        <v>1</v>
      </c>
      <c r="AG23" s="51">
        <f t="shared" si="8"/>
        <v>6600</v>
      </c>
      <c r="AH23" s="71">
        <v>5</v>
      </c>
      <c r="AI23" s="72">
        <v>2300</v>
      </c>
      <c r="AJ23" s="72">
        <v>1</v>
      </c>
      <c r="AK23" s="51">
        <f t="shared" si="9"/>
        <v>11500</v>
      </c>
      <c r="AL23" s="71">
        <v>0</v>
      </c>
      <c r="AM23" s="72">
        <v>0</v>
      </c>
      <c r="AN23" s="72">
        <v>1</v>
      </c>
      <c r="AO23" s="51">
        <f t="shared" si="10"/>
        <v>0</v>
      </c>
      <c r="AP23" s="71">
        <v>2</v>
      </c>
      <c r="AQ23" s="72">
        <v>4500</v>
      </c>
      <c r="AR23" s="72">
        <v>1</v>
      </c>
      <c r="AS23" s="51">
        <f t="shared" si="11"/>
        <v>9000</v>
      </c>
      <c r="AT23" s="71">
        <v>5</v>
      </c>
      <c r="AU23" s="72">
        <v>650</v>
      </c>
      <c r="AV23" s="72">
        <v>1</v>
      </c>
      <c r="AW23" s="51">
        <f t="shared" si="12"/>
        <v>3250</v>
      </c>
      <c r="AX23" s="16"/>
      <c r="AY23" s="16"/>
      <c r="AZ23" s="16"/>
      <c r="BA23" s="51">
        <f t="shared" si="13"/>
        <v>0</v>
      </c>
      <c r="BB23" s="16"/>
      <c r="BC23" s="16"/>
      <c r="BD23" s="16"/>
      <c r="BE23" s="51">
        <f t="shared" si="14"/>
        <v>0</v>
      </c>
      <c r="BF23" s="16"/>
      <c r="BG23" s="16"/>
      <c r="BH23" s="16"/>
      <c r="BI23" s="51">
        <f t="shared" si="15"/>
        <v>0</v>
      </c>
      <c r="BJ23" s="71">
        <v>1</v>
      </c>
      <c r="BK23" s="72">
        <v>5000</v>
      </c>
      <c r="BL23" s="72">
        <v>1</v>
      </c>
      <c r="BM23" s="51">
        <f t="shared" si="16"/>
        <v>5000</v>
      </c>
      <c r="BN23" s="71">
        <v>0</v>
      </c>
      <c r="BO23" s="72">
        <v>0</v>
      </c>
      <c r="BP23" s="72">
        <v>1</v>
      </c>
      <c r="BQ23" s="51">
        <f t="shared" si="17"/>
        <v>0</v>
      </c>
      <c r="BR23" s="16"/>
      <c r="BS23" s="16"/>
      <c r="BT23" s="16"/>
      <c r="BU23" s="51">
        <f t="shared" si="18"/>
        <v>0</v>
      </c>
      <c r="BV23" s="71">
        <v>1</v>
      </c>
      <c r="BW23" s="72">
        <v>23000</v>
      </c>
      <c r="BX23" s="72">
        <v>1</v>
      </c>
      <c r="BY23" s="51">
        <f t="shared" si="19"/>
        <v>23000</v>
      </c>
      <c r="BZ23" s="16"/>
      <c r="CA23" s="16"/>
      <c r="CB23" s="16"/>
      <c r="CC23" s="51">
        <f t="shared" si="20"/>
        <v>0</v>
      </c>
      <c r="CD23" s="71">
        <v>0</v>
      </c>
      <c r="CE23" s="72">
        <v>0</v>
      </c>
      <c r="CF23" s="72">
        <v>1</v>
      </c>
      <c r="CG23" s="51">
        <f t="shared" si="21"/>
        <v>0</v>
      </c>
      <c r="CH23" s="16"/>
      <c r="CI23" s="16"/>
      <c r="CJ23" s="16"/>
      <c r="CK23" s="51">
        <f t="shared" si="22"/>
        <v>0</v>
      </c>
      <c r="CL23" s="16"/>
      <c r="CM23" s="16"/>
      <c r="CN23" s="16"/>
      <c r="CO23" s="51">
        <f t="shared" si="23"/>
        <v>0</v>
      </c>
      <c r="CP23" s="71">
        <v>1</v>
      </c>
      <c r="CQ23" s="72">
        <v>2000</v>
      </c>
      <c r="CR23" s="72">
        <v>1</v>
      </c>
      <c r="CS23" s="51">
        <f t="shared" si="24"/>
        <v>2000</v>
      </c>
      <c r="CT23" s="16"/>
      <c r="CU23" s="16"/>
      <c r="CV23" s="16"/>
      <c r="CW23" s="51">
        <f t="shared" si="25"/>
        <v>0</v>
      </c>
      <c r="CX23" s="16"/>
      <c r="CY23" s="16"/>
      <c r="CZ23" s="16"/>
      <c r="DA23" s="51">
        <f t="shared" si="26"/>
        <v>0</v>
      </c>
      <c r="DB23" s="16"/>
      <c r="DC23" s="16"/>
      <c r="DD23" s="16"/>
      <c r="DE23" s="51">
        <f t="shared" si="27"/>
        <v>0</v>
      </c>
      <c r="DF23" s="51">
        <f t="shared" si="0"/>
        <v>151650</v>
      </c>
    </row>
    <row r="24" spans="1:110" ht="15.75" hidden="1" x14ac:dyDescent="0.25">
      <c r="A24" s="52">
        <v>36</v>
      </c>
      <c r="B24" s="25"/>
      <c r="C24" s="25"/>
      <c r="D24" s="25"/>
      <c r="E24" s="51">
        <f t="shared" si="1"/>
        <v>0</v>
      </c>
      <c r="F24" s="71">
        <v>24</v>
      </c>
      <c r="G24" s="72">
        <v>950</v>
      </c>
      <c r="H24" s="72">
        <v>1</v>
      </c>
      <c r="I24" s="51">
        <f t="shared" si="2"/>
        <v>22800</v>
      </c>
      <c r="J24" s="71">
        <v>1</v>
      </c>
      <c r="K24" s="72">
        <v>15000</v>
      </c>
      <c r="L24" s="72">
        <v>1</v>
      </c>
      <c r="M24" s="51">
        <f t="shared" si="3"/>
        <v>15000</v>
      </c>
      <c r="N24" s="71">
        <v>3</v>
      </c>
      <c r="O24" s="72">
        <v>4000</v>
      </c>
      <c r="P24" s="72">
        <v>1</v>
      </c>
      <c r="Q24" s="51">
        <f t="shared" si="4"/>
        <v>12000</v>
      </c>
      <c r="R24" s="71">
        <v>3</v>
      </c>
      <c r="S24" s="72">
        <v>3500</v>
      </c>
      <c r="T24" s="72">
        <v>1</v>
      </c>
      <c r="U24" s="51">
        <f t="shared" si="5"/>
        <v>10500</v>
      </c>
      <c r="V24" s="74">
        <v>3</v>
      </c>
      <c r="W24" s="72">
        <v>2200</v>
      </c>
      <c r="X24" s="72">
        <v>1</v>
      </c>
      <c r="Y24" s="51">
        <f t="shared" si="6"/>
        <v>6600</v>
      </c>
      <c r="Z24" s="71">
        <v>0</v>
      </c>
      <c r="AA24" s="72">
        <v>0</v>
      </c>
      <c r="AB24" s="72">
        <v>1</v>
      </c>
      <c r="AC24" s="51">
        <f t="shared" si="7"/>
        <v>0</v>
      </c>
      <c r="AD24" s="71">
        <v>3</v>
      </c>
      <c r="AE24" s="72">
        <v>2000</v>
      </c>
      <c r="AF24" s="72">
        <v>1</v>
      </c>
      <c r="AG24" s="51">
        <f t="shared" si="8"/>
        <v>6000</v>
      </c>
      <c r="AH24" s="71">
        <v>3</v>
      </c>
      <c r="AI24" s="72">
        <v>2000</v>
      </c>
      <c r="AJ24" s="72">
        <v>1</v>
      </c>
      <c r="AK24" s="51">
        <f t="shared" si="9"/>
        <v>6000</v>
      </c>
      <c r="AL24" s="71">
        <v>1</v>
      </c>
      <c r="AM24" s="72">
        <v>4500</v>
      </c>
      <c r="AN24" s="72">
        <v>1</v>
      </c>
      <c r="AO24" s="51">
        <f t="shared" si="10"/>
        <v>4500</v>
      </c>
      <c r="AP24" s="71">
        <v>2</v>
      </c>
      <c r="AQ24" s="72">
        <v>3000</v>
      </c>
      <c r="AR24" s="72">
        <v>1</v>
      </c>
      <c r="AS24" s="51">
        <f t="shared" si="11"/>
        <v>6000</v>
      </c>
      <c r="AT24" s="71">
        <v>0</v>
      </c>
      <c r="AU24" s="72">
        <v>650</v>
      </c>
      <c r="AV24" s="72">
        <v>1</v>
      </c>
      <c r="AW24" s="51">
        <f t="shared" si="12"/>
        <v>0</v>
      </c>
      <c r="AX24" s="16"/>
      <c r="AY24" s="16"/>
      <c r="AZ24" s="16"/>
      <c r="BA24" s="51">
        <f t="shared" si="13"/>
        <v>0</v>
      </c>
      <c r="BB24" s="16"/>
      <c r="BC24" s="16"/>
      <c r="BD24" s="16"/>
      <c r="BE24" s="51">
        <f t="shared" si="14"/>
        <v>0</v>
      </c>
      <c r="BF24" s="16"/>
      <c r="BG24" s="16"/>
      <c r="BH24" s="16"/>
      <c r="BI24" s="51">
        <f t="shared" si="15"/>
        <v>0</v>
      </c>
      <c r="BJ24" s="71">
        <v>2</v>
      </c>
      <c r="BK24" s="72">
        <v>5500</v>
      </c>
      <c r="BL24" s="72">
        <v>1</v>
      </c>
      <c r="BM24" s="51">
        <f t="shared" si="16"/>
        <v>11000</v>
      </c>
      <c r="BN24" s="71">
        <v>0</v>
      </c>
      <c r="BO24" s="72">
        <v>0</v>
      </c>
      <c r="BP24" s="72">
        <v>1</v>
      </c>
      <c r="BQ24" s="51">
        <f t="shared" si="17"/>
        <v>0</v>
      </c>
      <c r="BR24" s="16"/>
      <c r="BS24" s="16"/>
      <c r="BT24" s="16"/>
      <c r="BU24" s="51">
        <f t="shared" si="18"/>
        <v>0</v>
      </c>
      <c r="BV24" s="71">
        <v>1</v>
      </c>
      <c r="BW24" s="72">
        <v>4000</v>
      </c>
      <c r="BX24" s="72">
        <v>1</v>
      </c>
      <c r="BY24" s="51">
        <f t="shared" si="19"/>
        <v>4000</v>
      </c>
      <c r="BZ24" s="16"/>
      <c r="CA24" s="16"/>
      <c r="CB24" s="16"/>
      <c r="CC24" s="51">
        <f t="shared" si="20"/>
        <v>0</v>
      </c>
      <c r="CD24" s="71">
        <v>0</v>
      </c>
      <c r="CE24" s="72">
        <v>0</v>
      </c>
      <c r="CF24" s="72">
        <v>1</v>
      </c>
      <c r="CG24" s="51">
        <f t="shared" si="21"/>
        <v>0</v>
      </c>
      <c r="CH24" s="16"/>
      <c r="CI24" s="16"/>
      <c r="CJ24" s="16"/>
      <c r="CK24" s="51">
        <f t="shared" si="22"/>
        <v>0</v>
      </c>
      <c r="CL24" s="16"/>
      <c r="CM24" s="16"/>
      <c r="CN24" s="16"/>
      <c r="CO24" s="51">
        <f t="shared" si="23"/>
        <v>0</v>
      </c>
      <c r="CP24" s="71">
        <v>1</v>
      </c>
      <c r="CQ24" s="72">
        <v>4000</v>
      </c>
      <c r="CR24" s="72">
        <v>1</v>
      </c>
      <c r="CS24" s="51">
        <f t="shared" si="24"/>
        <v>4000</v>
      </c>
      <c r="CT24" s="16"/>
      <c r="CU24" s="16"/>
      <c r="CV24" s="16"/>
      <c r="CW24" s="51">
        <f t="shared" si="25"/>
        <v>0</v>
      </c>
      <c r="CX24" s="16"/>
      <c r="CY24" s="16"/>
      <c r="CZ24" s="16"/>
      <c r="DA24" s="51">
        <f t="shared" si="26"/>
        <v>0</v>
      </c>
      <c r="DB24" s="16"/>
      <c r="DC24" s="16"/>
      <c r="DD24" s="16"/>
      <c r="DE24" s="51">
        <f t="shared" si="27"/>
        <v>0</v>
      </c>
      <c r="DF24" s="51">
        <f t="shared" si="0"/>
        <v>108400</v>
      </c>
    </row>
    <row r="25" spans="1:110" ht="15.75" hidden="1" x14ac:dyDescent="0.25">
      <c r="A25" s="52">
        <v>37</v>
      </c>
      <c r="B25" s="25"/>
      <c r="C25" s="25"/>
      <c r="D25" s="25"/>
      <c r="E25" s="51">
        <f t="shared" si="1"/>
        <v>0</v>
      </c>
      <c r="F25" s="71">
        <v>0</v>
      </c>
      <c r="G25" s="72">
        <v>0</v>
      </c>
      <c r="H25" s="72">
        <v>1</v>
      </c>
      <c r="I25" s="51">
        <f t="shared" si="2"/>
        <v>0</v>
      </c>
      <c r="J25" s="71">
        <v>0</v>
      </c>
      <c r="K25" s="72">
        <v>0</v>
      </c>
      <c r="L25" s="72">
        <v>1</v>
      </c>
      <c r="M25" s="51">
        <f t="shared" si="3"/>
        <v>0</v>
      </c>
      <c r="N25" s="71">
        <v>4</v>
      </c>
      <c r="O25" s="72">
        <v>7000</v>
      </c>
      <c r="P25" s="72">
        <v>1</v>
      </c>
      <c r="Q25" s="51">
        <f t="shared" si="4"/>
        <v>28000</v>
      </c>
      <c r="R25" s="71">
        <v>1</v>
      </c>
      <c r="S25" s="72">
        <v>8000</v>
      </c>
      <c r="T25" s="72">
        <v>1</v>
      </c>
      <c r="U25" s="51">
        <f t="shared" si="5"/>
        <v>8000</v>
      </c>
      <c r="V25" s="71">
        <v>8</v>
      </c>
      <c r="W25" s="72">
        <v>2200</v>
      </c>
      <c r="X25" s="72">
        <v>1</v>
      </c>
      <c r="Y25" s="51">
        <f t="shared" si="6"/>
        <v>17600</v>
      </c>
      <c r="Z25" s="74">
        <v>30</v>
      </c>
      <c r="AA25" s="72">
        <v>900</v>
      </c>
      <c r="AB25" s="72">
        <v>1</v>
      </c>
      <c r="AC25" s="51">
        <f t="shared" si="7"/>
        <v>27000</v>
      </c>
      <c r="AD25" s="71">
        <v>0</v>
      </c>
      <c r="AE25" s="72">
        <v>0</v>
      </c>
      <c r="AF25" s="72">
        <v>1</v>
      </c>
      <c r="AG25" s="51">
        <f t="shared" si="8"/>
        <v>0</v>
      </c>
      <c r="AH25" s="71">
        <v>4</v>
      </c>
      <c r="AI25" s="72">
        <v>2200</v>
      </c>
      <c r="AJ25" s="72">
        <v>1</v>
      </c>
      <c r="AK25" s="51">
        <f t="shared" si="9"/>
        <v>8800</v>
      </c>
      <c r="AL25" s="71">
        <v>0</v>
      </c>
      <c r="AM25" s="72">
        <v>0</v>
      </c>
      <c r="AN25" s="72">
        <v>1</v>
      </c>
      <c r="AO25" s="51">
        <f t="shared" si="10"/>
        <v>0</v>
      </c>
      <c r="AP25" s="71">
        <v>1</v>
      </c>
      <c r="AQ25" s="72">
        <v>5000</v>
      </c>
      <c r="AR25" s="72">
        <v>1</v>
      </c>
      <c r="AS25" s="51">
        <f t="shared" si="11"/>
        <v>5000</v>
      </c>
      <c r="AT25" s="71">
        <f>72-12</f>
        <v>60</v>
      </c>
      <c r="AU25" s="72">
        <v>650</v>
      </c>
      <c r="AV25" s="72">
        <v>1</v>
      </c>
      <c r="AW25" s="51">
        <f t="shared" si="12"/>
        <v>39000</v>
      </c>
      <c r="AX25" s="16"/>
      <c r="AY25" s="16"/>
      <c r="AZ25" s="16"/>
      <c r="BA25" s="51">
        <f t="shared" si="13"/>
        <v>0</v>
      </c>
      <c r="BB25" s="16"/>
      <c r="BC25" s="16"/>
      <c r="BD25" s="16"/>
      <c r="BE25" s="51">
        <f t="shared" si="14"/>
        <v>0</v>
      </c>
      <c r="BF25" s="16"/>
      <c r="BG25" s="16"/>
      <c r="BH25" s="16"/>
      <c r="BI25" s="51">
        <f t="shared" si="15"/>
        <v>0</v>
      </c>
      <c r="BJ25" s="71">
        <v>1</v>
      </c>
      <c r="BK25" s="72">
        <v>5000</v>
      </c>
      <c r="BL25" s="72">
        <v>1</v>
      </c>
      <c r="BM25" s="51">
        <f t="shared" si="16"/>
        <v>5000</v>
      </c>
      <c r="BN25" s="71">
        <v>0</v>
      </c>
      <c r="BO25" s="72">
        <v>0</v>
      </c>
      <c r="BP25" s="72">
        <v>1</v>
      </c>
      <c r="BQ25" s="51">
        <f t="shared" si="17"/>
        <v>0</v>
      </c>
      <c r="BR25" s="16"/>
      <c r="BS25" s="16"/>
      <c r="BT25" s="16"/>
      <c r="BU25" s="51">
        <f t="shared" si="18"/>
        <v>0</v>
      </c>
      <c r="BV25" s="71">
        <v>1</v>
      </c>
      <c r="BW25" s="72">
        <v>17000</v>
      </c>
      <c r="BX25" s="72">
        <v>1</v>
      </c>
      <c r="BY25" s="51">
        <f t="shared" si="19"/>
        <v>17000</v>
      </c>
      <c r="BZ25" s="16"/>
      <c r="CA25" s="16"/>
      <c r="CB25" s="16"/>
      <c r="CC25" s="51">
        <f t="shared" si="20"/>
        <v>0</v>
      </c>
      <c r="CD25" s="71">
        <v>0</v>
      </c>
      <c r="CE25" s="72">
        <v>0</v>
      </c>
      <c r="CF25" s="72">
        <v>1</v>
      </c>
      <c r="CG25" s="51">
        <f t="shared" si="21"/>
        <v>0</v>
      </c>
      <c r="CH25" s="16"/>
      <c r="CI25" s="16"/>
      <c r="CJ25" s="16"/>
      <c r="CK25" s="51">
        <f t="shared" si="22"/>
        <v>0</v>
      </c>
      <c r="CL25" s="16"/>
      <c r="CM25" s="16"/>
      <c r="CN25" s="16"/>
      <c r="CO25" s="51">
        <f t="shared" si="23"/>
        <v>0</v>
      </c>
      <c r="CP25" s="71">
        <v>2</v>
      </c>
      <c r="CQ25" s="72">
        <v>1000</v>
      </c>
      <c r="CR25" s="72">
        <v>1</v>
      </c>
      <c r="CS25" s="51">
        <f t="shared" si="24"/>
        <v>2000</v>
      </c>
      <c r="CT25" s="16"/>
      <c r="CU25" s="16"/>
      <c r="CV25" s="16"/>
      <c r="CW25" s="51">
        <f t="shared" si="25"/>
        <v>0</v>
      </c>
      <c r="CX25" s="16"/>
      <c r="CY25" s="16"/>
      <c r="CZ25" s="16"/>
      <c r="DA25" s="51">
        <f t="shared" si="26"/>
        <v>0</v>
      </c>
      <c r="DB25" s="16"/>
      <c r="DC25" s="16"/>
      <c r="DD25" s="16"/>
      <c r="DE25" s="51">
        <f t="shared" si="27"/>
        <v>0</v>
      </c>
      <c r="DF25" s="51">
        <f t="shared" si="0"/>
        <v>157400</v>
      </c>
    </row>
    <row r="26" spans="1:110" ht="15.75" hidden="1" x14ac:dyDescent="0.25">
      <c r="A26" s="52">
        <v>38</v>
      </c>
      <c r="B26" s="25"/>
      <c r="C26" s="25"/>
      <c r="D26" s="25"/>
      <c r="E26" s="51">
        <f t="shared" si="1"/>
        <v>0</v>
      </c>
      <c r="F26" s="71">
        <v>0</v>
      </c>
      <c r="G26" s="72">
        <v>0</v>
      </c>
      <c r="H26" s="72">
        <v>1</v>
      </c>
      <c r="I26" s="51">
        <f t="shared" si="2"/>
        <v>0</v>
      </c>
      <c r="J26" s="71">
        <v>1</v>
      </c>
      <c r="K26" s="72">
        <v>15000</v>
      </c>
      <c r="L26" s="72">
        <v>1</v>
      </c>
      <c r="M26" s="51">
        <f t="shared" si="3"/>
        <v>15000</v>
      </c>
      <c r="N26" s="74">
        <v>2</v>
      </c>
      <c r="O26" s="72">
        <v>4000</v>
      </c>
      <c r="P26" s="72">
        <v>1</v>
      </c>
      <c r="Q26" s="51">
        <f t="shared" si="4"/>
        <v>8000</v>
      </c>
      <c r="R26" s="71">
        <v>1</v>
      </c>
      <c r="S26" s="72">
        <v>4000</v>
      </c>
      <c r="T26" s="72">
        <v>1</v>
      </c>
      <c r="U26" s="51">
        <f t="shared" si="5"/>
        <v>4000</v>
      </c>
      <c r="V26" s="71">
        <v>2</v>
      </c>
      <c r="W26" s="72">
        <v>2200</v>
      </c>
      <c r="X26" s="72">
        <v>1</v>
      </c>
      <c r="Y26" s="51">
        <f t="shared" si="6"/>
        <v>4400</v>
      </c>
      <c r="Z26" s="71">
        <v>6</v>
      </c>
      <c r="AA26" s="72">
        <v>1000</v>
      </c>
      <c r="AB26" s="72">
        <v>1</v>
      </c>
      <c r="AC26" s="51">
        <f t="shared" si="7"/>
        <v>6000</v>
      </c>
      <c r="AD26" s="71">
        <v>0</v>
      </c>
      <c r="AE26" s="72">
        <v>0</v>
      </c>
      <c r="AF26" s="72">
        <v>1</v>
      </c>
      <c r="AG26" s="51">
        <f t="shared" si="8"/>
        <v>0</v>
      </c>
      <c r="AH26" s="71">
        <v>3</v>
      </c>
      <c r="AI26" s="72">
        <v>2200</v>
      </c>
      <c r="AJ26" s="72">
        <v>1</v>
      </c>
      <c r="AK26" s="51">
        <f t="shared" si="9"/>
        <v>6600</v>
      </c>
      <c r="AL26" s="71">
        <v>0</v>
      </c>
      <c r="AM26" s="72">
        <v>0</v>
      </c>
      <c r="AN26" s="72">
        <v>1</v>
      </c>
      <c r="AO26" s="51">
        <f t="shared" si="10"/>
        <v>0</v>
      </c>
      <c r="AP26" s="71">
        <v>0</v>
      </c>
      <c r="AQ26" s="72">
        <v>0</v>
      </c>
      <c r="AR26" s="72">
        <v>1</v>
      </c>
      <c r="AS26" s="51">
        <f t="shared" si="11"/>
        <v>0</v>
      </c>
      <c r="AT26" s="71">
        <v>41</v>
      </c>
      <c r="AU26" s="72">
        <v>650</v>
      </c>
      <c r="AV26" s="72">
        <v>1</v>
      </c>
      <c r="AW26" s="51">
        <f t="shared" si="12"/>
        <v>26650</v>
      </c>
      <c r="AX26" s="16"/>
      <c r="AY26" s="16"/>
      <c r="AZ26" s="16"/>
      <c r="BA26" s="51">
        <f t="shared" si="13"/>
        <v>0</v>
      </c>
      <c r="BB26" s="16"/>
      <c r="BC26" s="16"/>
      <c r="BD26" s="16"/>
      <c r="BE26" s="51">
        <f t="shared" si="14"/>
        <v>0</v>
      </c>
      <c r="BF26" s="16"/>
      <c r="BG26" s="16"/>
      <c r="BH26" s="16"/>
      <c r="BI26" s="51">
        <f t="shared" si="15"/>
        <v>0</v>
      </c>
      <c r="BJ26" s="71">
        <v>1</v>
      </c>
      <c r="BK26" s="72">
        <v>6000</v>
      </c>
      <c r="BL26" s="72">
        <v>1</v>
      </c>
      <c r="BM26" s="51">
        <f t="shared" si="16"/>
        <v>6000</v>
      </c>
      <c r="BN26" s="71">
        <v>1</v>
      </c>
      <c r="BO26" s="72">
        <v>30000</v>
      </c>
      <c r="BP26" s="72">
        <v>1</v>
      </c>
      <c r="BQ26" s="51">
        <f t="shared" si="17"/>
        <v>30000</v>
      </c>
      <c r="BR26" s="16"/>
      <c r="BS26" s="16"/>
      <c r="BT26" s="16"/>
      <c r="BU26" s="51">
        <f t="shared" si="18"/>
        <v>0</v>
      </c>
      <c r="BV26" s="71">
        <v>1</v>
      </c>
      <c r="BW26" s="72">
        <v>30000</v>
      </c>
      <c r="BX26" s="72">
        <v>1</v>
      </c>
      <c r="BY26" s="51">
        <f t="shared" si="19"/>
        <v>30000</v>
      </c>
      <c r="BZ26" s="16"/>
      <c r="CA26" s="16"/>
      <c r="CB26" s="16"/>
      <c r="CC26" s="51">
        <f t="shared" si="20"/>
        <v>0</v>
      </c>
      <c r="CD26" s="71">
        <v>0</v>
      </c>
      <c r="CE26" s="72">
        <v>0</v>
      </c>
      <c r="CF26" s="72">
        <v>1</v>
      </c>
      <c r="CG26" s="51">
        <f t="shared" si="21"/>
        <v>0</v>
      </c>
      <c r="CH26" s="16"/>
      <c r="CI26" s="16"/>
      <c r="CJ26" s="16"/>
      <c r="CK26" s="51">
        <f t="shared" si="22"/>
        <v>0</v>
      </c>
      <c r="CL26" s="16"/>
      <c r="CM26" s="16"/>
      <c r="CN26" s="16"/>
      <c r="CO26" s="51">
        <f t="shared" si="23"/>
        <v>0</v>
      </c>
      <c r="CP26" s="71">
        <v>1</v>
      </c>
      <c r="CQ26" s="72">
        <v>3000</v>
      </c>
      <c r="CR26" s="72">
        <v>1</v>
      </c>
      <c r="CS26" s="51">
        <f t="shared" si="24"/>
        <v>3000</v>
      </c>
      <c r="CT26" s="16"/>
      <c r="CU26" s="16"/>
      <c r="CV26" s="16"/>
      <c r="CW26" s="51">
        <f t="shared" si="25"/>
        <v>0</v>
      </c>
      <c r="CX26" s="16"/>
      <c r="CY26" s="16"/>
      <c r="CZ26" s="16"/>
      <c r="DA26" s="51">
        <f t="shared" si="26"/>
        <v>0</v>
      </c>
      <c r="DB26" s="16"/>
      <c r="DC26" s="16"/>
      <c r="DD26" s="16"/>
      <c r="DE26" s="51">
        <f t="shared" si="27"/>
        <v>0</v>
      </c>
      <c r="DF26" s="51">
        <f t="shared" si="0"/>
        <v>139650</v>
      </c>
    </row>
    <row r="27" spans="1:110" ht="15.75" hidden="1" x14ac:dyDescent="0.25">
      <c r="A27" s="52">
        <v>41</v>
      </c>
      <c r="B27" s="25"/>
      <c r="C27" s="25"/>
      <c r="D27" s="25"/>
      <c r="E27" s="51">
        <f t="shared" si="1"/>
        <v>0</v>
      </c>
      <c r="F27" s="71">
        <v>0</v>
      </c>
      <c r="G27" s="72">
        <v>0</v>
      </c>
      <c r="H27" s="72">
        <v>1</v>
      </c>
      <c r="I27" s="51">
        <f t="shared" si="2"/>
        <v>0</v>
      </c>
      <c r="J27" s="71">
        <v>0</v>
      </c>
      <c r="K27" s="72">
        <v>0</v>
      </c>
      <c r="L27" s="72">
        <v>1</v>
      </c>
      <c r="M27" s="51">
        <f t="shared" si="3"/>
        <v>0</v>
      </c>
      <c r="N27" s="71">
        <v>2</v>
      </c>
      <c r="O27" s="72">
        <v>4000</v>
      </c>
      <c r="P27" s="72">
        <v>1</v>
      </c>
      <c r="Q27" s="51">
        <f t="shared" si="4"/>
        <v>8000</v>
      </c>
      <c r="R27" s="71">
        <v>1</v>
      </c>
      <c r="S27" s="72">
        <v>4000</v>
      </c>
      <c r="T27" s="72">
        <v>1</v>
      </c>
      <c r="U27" s="51">
        <f t="shared" si="5"/>
        <v>4000</v>
      </c>
      <c r="V27" s="71">
        <v>2</v>
      </c>
      <c r="W27" s="72">
        <v>2450</v>
      </c>
      <c r="X27" s="72">
        <v>1</v>
      </c>
      <c r="Y27" s="51">
        <f t="shared" si="6"/>
        <v>4900</v>
      </c>
      <c r="Z27" s="71">
        <v>49</v>
      </c>
      <c r="AA27" s="72">
        <v>850</v>
      </c>
      <c r="AB27" s="72">
        <v>1</v>
      </c>
      <c r="AC27" s="51">
        <f t="shared" si="7"/>
        <v>41650</v>
      </c>
      <c r="AD27" s="71">
        <v>5</v>
      </c>
      <c r="AE27" s="72">
        <v>2000</v>
      </c>
      <c r="AF27" s="72">
        <v>1</v>
      </c>
      <c r="AG27" s="51">
        <f t="shared" si="8"/>
        <v>10000</v>
      </c>
      <c r="AH27" s="71">
        <v>2</v>
      </c>
      <c r="AI27" s="72">
        <v>2450</v>
      </c>
      <c r="AJ27" s="72">
        <v>1</v>
      </c>
      <c r="AK27" s="51">
        <f t="shared" si="9"/>
        <v>4900</v>
      </c>
      <c r="AL27" s="71">
        <v>0</v>
      </c>
      <c r="AM27" s="72">
        <v>0</v>
      </c>
      <c r="AN27" s="72">
        <v>1</v>
      </c>
      <c r="AO27" s="51">
        <f t="shared" si="10"/>
        <v>0</v>
      </c>
      <c r="AP27" s="71">
        <v>0</v>
      </c>
      <c r="AQ27" s="72">
        <v>0</v>
      </c>
      <c r="AR27" s="72">
        <v>1</v>
      </c>
      <c r="AS27" s="51">
        <f t="shared" si="11"/>
        <v>0</v>
      </c>
      <c r="AT27" s="71">
        <v>10</v>
      </c>
      <c r="AU27" s="72">
        <v>650</v>
      </c>
      <c r="AV27" s="72">
        <v>1</v>
      </c>
      <c r="AW27" s="51">
        <f t="shared" si="12"/>
        <v>6500</v>
      </c>
      <c r="AX27" s="16"/>
      <c r="AY27" s="16"/>
      <c r="AZ27" s="16"/>
      <c r="BA27" s="51">
        <f t="shared" si="13"/>
        <v>0</v>
      </c>
      <c r="BB27" s="16"/>
      <c r="BC27" s="16"/>
      <c r="BD27" s="16"/>
      <c r="BE27" s="51">
        <f t="shared" si="14"/>
        <v>0</v>
      </c>
      <c r="BF27" s="16"/>
      <c r="BG27" s="16"/>
      <c r="BH27" s="16"/>
      <c r="BI27" s="51">
        <f t="shared" si="15"/>
        <v>0</v>
      </c>
      <c r="BJ27" s="71">
        <v>1</v>
      </c>
      <c r="BK27" s="72">
        <v>5000</v>
      </c>
      <c r="BL27" s="72">
        <v>1</v>
      </c>
      <c r="BM27" s="51">
        <f t="shared" si="16"/>
        <v>5000</v>
      </c>
      <c r="BN27" s="71">
        <v>0</v>
      </c>
      <c r="BO27" s="72">
        <v>0</v>
      </c>
      <c r="BP27" s="72">
        <v>1</v>
      </c>
      <c r="BQ27" s="51">
        <f t="shared" si="17"/>
        <v>0</v>
      </c>
      <c r="BR27" s="16"/>
      <c r="BS27" s="16"/>
      <c r="BT27" s="16"/>
      <c r="BU27" s="51">
        <f t="shared" si="18"/>
        <v>0</v>
      </c>
      <c r="BV27" s="71">
        <v>1</v>
      </c>
      <c r="BW27" s="72">
        <v>5000</v>
      </c>
      <c r="BX27" s="72">
        <v>1</v>
      </c>
      <c r="BY27" s="51">
        <f t="shared" si="19"/>
        <v>5000</v>
      </c>
      <c r="BZ27" s="16"/>
      <c r="CA27" s="16"/>
      <c r="CB27" s="16"/>
      <c r="CC27" s="51">
        <f t="shared" si="20"/>
        <v>0</v>
      </c>
      <c r="CD27" s="71">
        <v>0</v>
      </c>
      <c r="CE27" s="72">
        <v>0</v>
      </c>
      <c r="CF27" s="72">
        <v>1</v>
      </c>
      <c r="CG27" s="51">
        <f t="shared" si="21"/>
        <v>0</v>
      </c>
      <c r="CH27" s="16"/>
      <c r="CI27" s="16"/>
      <c r="CJ27" s="16"/>
      <c r="CK27" s="51">
        <f t="shared" si="22"/>
        <v>0</v>
      </c>
      <c r="CL27" s="16"/>
      <c r="CM27" s="16"/>
      <c r="CN27" s="16"/>
      <c r="CO27" s="51">
        <f t="shared" si="23"/>
        <v>0</v>
      </c>
      <c r="CP27" s="71">
        <v>1</v>
      </c>
      <c r="CQ27" s="72">
        <v>3000</v>
      </c>
      <c r="CR27" s="72">
        <v>1</v>
      </c>
      <c r="CS27" s="51">
        <f t="shared" si="24"/>
        <v>3000</v>
      </c>
      <c r="CT27" s="16"/>
      <c r="CU27" s="16"/>
      <c r="CV27" s="16"/>
      <c r="CW27" s="51">
        <f t="shared" si="25"/>
        <v>0</v>
      </c>
      <c r="CX27" s="16"/>
      <c r="CY27" s="16"/>
      <c r="CZ27" s="16"/>
      <c r="DA27" s="51">
        <f t="shared" si="26"/>
        <v>0</v>
      </c>
      <c r="DB27" s="16"/>
      <c r="DC27" s="16"/>
      <c r="DD27" s="16"/>
      <c r="DE27" s="51">
        <f t="shared" si="27"/>
        <v>0</v>
      </c>
      <c r="DF27" s="51">
        <f t="shared" si="0"/>
        <v>92950</v>
      </c>
    </row>
    <row r="28" spans="1:110" ht="15.75" hidden="1" x14ac:dyDescent="0.25">
      <c r="A28" s="52">
        <v>42</v>
      </c>
      <c r="B28" s="25"/>
      <c r="C28" s="25"/>
      <c r="D28" s="25"/>
      <c r="E28" s="51">
        <f t="shared" si="1"/>
        <v>0</v>
      </c>
      <c r="F28" s="71">
        <v>0</v>
      </c>
      <c r="G28" s="72">
        <v>0</v>
      </c>
      <c r="H28" s="72">
        <v>1</v>
      </c>
      <c r="I28" s="51">
        <f t="shared" si="2"/>
        <v>0</v>
      </c>
      <c r="J28" s="71">
        <v>1</v>
      </c>
      <c r="K28" s="72">
        <v>15000</v>
      </c>
      <c r="L28" s="72">
        <v>1</v>
      </c>
      <c r="M28" s="51">
        <f t="shared" si="3"/>
        <v>15000</v>
      </c>
      <c r="N28" s="103">
        <v>1</v>
      </c>
      <c r="O28" s="72">
        <v>3980</v>
      </c>
      <c r="P28" s="72">
        <v>1</v>
      </c>
      <c r="Q28" s="51">
        <f>ROUND((P28*O28*N28),0)+20</f>
        <v>4000</v>
      </c>
      <c r="R28" s="71">
        <v>1</v>
      </c>
      <c r="S28" s="72">
        <v>7000</v>
      </c>
      <c r="T28" s="72">
        <v>1</v>
      </c>
      <c r="U28" s="51">
        <f t="shared" si="5"/>
        <v>7000</v>
      </c>
      <c r="V28" s="71">
        <v>2</v>
      </c>
      <c r="W28" s="72">
        <v>2200</v>
      </c>
      <c r="X28" s="72">
        <v>1</v>
      </c>
      <c r="Y28" s="51">
        <f t="shared" si="6"/>
        <v>4400</v>
      </c>
      <c r="Z28" s="103">
        <v>70</v>
      </c>
      <c r="AA28" s="72">
        <v>900</v>
      </c>
      <c r="AB28" s="72">
        <v>1</v>
      </c>
      <c r="AC28" s="51">
        <f t="shared" si="7"/>
        <v>63000</v>
      </c>
      <c r="AD28" s="71">
        <v>4</v>
      </c>
      <c r="AE28" s="72">
        <v>2000</v>
      </c>
      <c r="AF28" s="72">
        <v>1</v>
      </c>
      <c r="AG28" s="51">
        <f t="shared" si="8"/>
        <v>8000</v>
      </c>
      <c r="AH28" s="71">
        <v>2</v>
      </c>
      <c r="AI28" s="72">
        <v>2100</v>
      </c>
      <c r="AJ28" s="72">
        <v>1</v>
      </c>
      <c r="AK28" s="51">
        <f t="shared" si="9"/>
        <v>4200</v>
      </c>
      <c r="AL28" s="71">
        <v>2</v>
      </c>
      <c r="AM28" s="72">
        <v>8000</v>
      </c>
      <c r="AN28" s="72">
        <v>1</v>
      </c>
      <c r="AO28" s="51">
        <f t="shared" si="10"/>
        <v>16000</v>
      </c>
      <c r="AP28" s="71">
        <v>2</v>
      </c>
      <c r="AQ28" s="72">
        <v>3000</v>
      </c>
      <c r="AR28" s="72">
        <v>1</v>
      </c>
      <c r="AS28" s="51">
        <f t="shared" si="11"/>
        <v>6000</v>
      </c>
      <c r="AT28" s="71">
        <f>68-10</f>
        <v>58</v>
      </c>
      <c r="AU28" s="72">
        <v>650</v>
      </c>
      <c r="AV28" s="72">
        <v>1</v>
      </c>
      <c r="AW28" s="51">
        <f t="shared" si="12"/>
        <v>37700</v>
      </c>
      <c r="AX28" s="16"/>
      <c r="AY28" s="16"/>
      <c r="AZ28" s="16"/>
      <c r="BA28" s="51">
        <f t="shared" si="13"/>
        <v>0</v>
      </c>
      <c r="BB28" s="16"/>
      <c r="BC28" s="16"/>
      <c r="BD28" s="16"/>
      <c r="BE28" s="51">
        <f t="shared" si="14"/>
        <v>0</v>
      </c>
      <c r="BF28" s="16"/>
      <c r="BG28" s="16"/>
      <c r="BH28" s="16"/>
      <c r="BI28" s="51">
        <f t="shared" si="15"/>
        <v>0</v>
      </c>
      <c r="BJ28" s="71">
        <v>1</v>
      </c>
      <c r="BK28" s="72">
        <v>12000</v>
      </c>
      <c r="BL28" s="72">
        <v>1</v>
      </c>
      <c r="BM28" s="51">
        <f t="shared" si="16"/>
        <v>12000</v>
      </c>
      <c r="BN28" s="71">
        <v>0</v>
      </c>
      <c r="BO28" s="72">
        <v>0</v>
      </c>
      <c r="BP28" s="72">
        <v>1</v>
      </c>
      <c r="BQ28" s="51">
        <f t="shared" si="17"/>
        <v>0</v>
      </c>
      <c r="BR28" s="16"/>
      <c r="BS28" s="16"/>
      <c r="BT28" s="16"/>
      <c r="BU28" s="51">
        <f t="shared" si="18"/>
        <v>0</v>
      </c>
      <c r="BV28" s="71">
        <v>1</v>
      </c>
      <c r="BW28" s="72">
        <v>25000</v>
      </c>
      <c r="BX28" s="72">
        <v>1</v>
      </c>
      <c r="BY28" s="51">
        <f t="shared" si="19"/>
        <v>25000</v>
      </c>
      <c r="BZ28" s="16"/>
      <c r="CA28" s="16"/>
      <c r="CB28" s="16"/>
      <c r="CC28" s="51">
        <f t="shared" si="20"/>
        <v>0</v>
      </c>
      <c r="CD28" s="71">
        <v>0</v>
      </c>
      <c r="CE28" s="72">
        <v>0</v>
      </c>
      <c r="CF28" s="72">
        <v>1</v>
      </c>
      <c r="CG28" s="51">
        <f t="shared" si="21"/>
        <v>0</v>
      </c>
      <c r="CH28" s="16"/>
      <c r="CI28" s="16"/>
      <c r="CJ28" s="16"/>
      <c r="CK28" s="51">
        <f t="shared" si="22"/>
        <v>0</v>
      </c>
      <c r="CL28" s="16"/>
      <c r="CM28" s="16"/>
      <c r="CN28" s="16"/>
      <c r="CO28" s="51">
        <f t="shared" si="23"/>
        <v>0</v>
      </c>
      <c r="CP28" s="71">
        <v>1</v>
      </c>
      <c r="CQ28" s="72">
        <v>12000</v>
      </c>
      <c r="CR28" s="72">
        <v>1</v>
      </c>
      <c r="CS28" s="51">
        <f t="shared" si="24"/>
        <v>12000</v>
      </c>
      <c r="CT28" s="16"/>
      <c r="CU28" s="16"/>
      <c r="CV28" s="16"/>
      <c r="CW28" s="51">
        <f t="shared" si="25"/>
        <v>0</v>
      </c>
      <c r="CX28" s="16"/>
      <c r="CY28" s="16"/>
      <c r="CZ28" s="16"/>
      <c r="DA28" s="51">
        <f t="shared" si="26"/>
        <v>0</v>
      </c>
      <c r="DB28" s="16"/>
      <c r="DC28" s="16"/>
      <c r="DD28" s="16"/>
      <c r="DE28" s="51">
        <f t="shared" si="27"/>
        <v>0</v>
      </c>
      <c r="DF28" s="51">
        <f t="shared" si="0"/>
        <v>214300</v>
      </c>
    </row>
    <row r="29" spans="1:110" ht="15.75" hidden="1" x14ac:dyDescent="0.25">
      <c r="A29" s="52">
        <v>43</v>
      </c>
      <c r="B29" s="25"/>
      <c r="C29" s="25"/>
      <c r="D29" s="25"/>
      <c r="E29" s="51">
        <f t="shared" si="1"/>
        <v>0</v>
      </c>
      <c r="F29" s="71">
        <v>0</v>
      </c>
      <c r="G29" s="72">
        <v>0</v>
      </c>
      <c r="H29" s="72">
        <v>1</v>
      </c>
      <c r="I29" s="51">
        <f t="shared" si="2"/>
        <v>0</v>
      </c>
      <c r="J29" s="71">
        <v>0</v>
      </c>
      <c r="K29" s="72">
        <v>0</v>
      </c>
      <c r="L29" s="72">
        <v>1</v>
      </c>
      <c r="M29" s="51">
        <f t="shared" si="3"/>
        <v>0</v>
      </c>
      <c r="N29" s="71">
        <v>3</v>
      </c>
      <c r="O29" s="72">
        <v>7000</v>
      </c>
      <c r="P29" s="72">
        <v>1</v>
      </c>
      <c r="Q29" s="51">
        <f t="shared" si="4"/>
        <v>21000</v>
      </c>
      <c r="R29" s="71">
        <v>2</v>
      </c>
      <c r="S29" s="72">
        <v>3500</v>
      </c>
      <c r="T29" s="72">
        <v>1</v>
      </c>
      <c r="U29" s="51">
        <f t="shared" si="5"/>
        <v>7000</v>
      </c>
      <c r="V29" s="71">
        <v>2</v>
      </c>
      <c r="W29" s="72">
        <v>2200</v>
      </c>
      <c r="X29" s="72">
        <v>1</v>
      </c>
      <c r="Y29" s="51">
        <f t="shared" si="6"/>
        <v>4400</v>
      </c>
      <c r="Z29" s="71">
        <v>49</v>
      </c>
      <c r="AA29" s="72">
        <v>900</v>
      </c>
      <c r="AB29" s="72">
        <v>1</v>
      </c>
      <c r="AC29" s="51">
        <f t="shared" si="7"/>
        <v>44100</v>
      </c>
      <c r="AD29" s="71">
        <v>4</v>
      </c>
      <c r="AE29" s="72">
        <v>3500</v>
      </c>
      <c r="AF29" s="72">
        <v>1</v>
      </c>
      <c r="AG29" s="51">
        <f t="shared" si="8"/>
        <v>14000</v>
      </c>
      <c r="AH29" s="71">
        <v>3</v>
      </c>
      <c r="AI29" s="72">
        <v>2500</v>
      </c>
      <c r="AJ29" s="72">
        <v>1</v>
      </c>
      <c r="AK29" s="51">
        <f t="shared" si="9"/>
        <v>7500</v>
      </c>
      <c r="AL29" s="71">
        <v>0</v>
      </c>
      <c r="AM29" s="72">
        <v>0</v>
      </c>
      <c r="AN29" s="72">
        <v>1</v>
      </c>
      <c r="AO29" s="51">
        <f t="shared" si="10"/>
        <v>0</v>
      </c>
      <c r="AP29" s="71">
        <v>0</v>
      </c>
      <c r="AQ29" s="72">
        <v>0</v>
      </c>
      <c r="AR29" s="72">
        <v>1</v>
      </c>
      <c r="AS29" s="51">
        <f t="shared" si="11"/>
        <v>0</v>
      </c>
      <c r="AT29" s="71">
        <f>50-1</f>
        <v>49</v>
      </c>
      <c r="AU29" s="72">
        <v>650</v>
      </c>
      <c r="AV29" s="72">
        <v>1</v>
      </c>
      <c r="AW29" s="51">
        <f t="shared" si="12"/>
        <v>31850</v>
      </c>
      <c r="AX29" s="16"/>
      <c r="AY29" s="16"/>
      <c r="AZ29" s="16"/>
      <c r="BA29" s="51">
        <f t="shared" si="13"/>
        <v>0</v>
      </c>
      <c r="BB29" s="16"/>
      <c r="BC29" s="16"/>
      <c r="BD29" s="16"/>
      <c r="BE29" s="51">
        <f t="shared" si="14"/>
        <v>0</v>
      </c>
      <c r="BF29" s="16"/>
      <c r="BG29" s="16"/>
      <c r="BH29" s="16"/>
      <c r="BI29" s="51">
        <f t="shared" si="15"/>
        <v>0</v>
      </c>
      <c r="BJ29" s="71">
        <v>1</v>
      </c>
      <c r="BK29" s="72">
        <v>3000</v>
      </c>
      <c r="BL29" s="72">
        <v>1</v>
      </c>
      <c r="BM29" s="51">
        <f t="shared" si="16"/>
        <v>3000</v>
      </c>
      <c r="BN29" s="71">
        <v>0</v>
      </c>
      <c r="BO29" s="72">
        <v>0</v>
      </c>
      <c r="BP29" s="72">
        <v>1</v>
      </c>
      <c r="BQ29" s="51">
        <f t="shared" si="17"/>
        <v>0</v>
      </c>
      <c r="BR29" s="16"/>
      <c r="BS29" s="16"/>
      <c r="BT29" s="16"/>
      <c r="BU29" s="51">
        <f t="shared" si="18"/>
        <v>0</v>
      </c>
      <c r="BV29" s="71">
        <v>1</v>
      </c>
      <c r="BW29" s="72">
        <v>10000</v>
      </c>
      <c r="BX29" s="72">
        <v>1</v>
      </c>
      <c r="BY29" s="51">
        <f t="shared" si="19"/>
        <v>10000</v>
      </c>
      <c r="BZ29" s="16"/>
      <c r="CA29" s="16"/>
      <c r="CB29" s="16"/>
      <c r="CC29" s="51">
        <f t="shared" si="20"/>
        <v>0</v>
      </c>
      <c r="CD29" s="71">
        <v>0</v>
      </c>
      <c r="CE29" s="72">
        <v>0</v>
      </c>
      <c r="CF29" s="72">
        <v>1</v>
      </c>
      <c r="CG29" s="51">
        <f t="shared" si="21"/>
        <v>0</v>
      </c>
      <c r="CH29" s="16"/>
      <c r="CI29" s="16"/>
      <c r="CJ29" s="16"/>
      <c r="CK29" s="51">
        <f t="shared" si="22"/>
        <v>0</v>
      </c>
      <c r="CL29" s="16"/>
      <c r="CM29" s="16"/>
      <c r="CN29" s="16"/>
      <c r="CO29" s="51">
        <f t="shared" si="23"/>
        <v>0</v>
      </c>
      <c r="CP29" s="71">
        <v>1</v>
      </c>
      <c r="CQ29" s="72">
        <v>2000</v>
      </c>
      <c r="CR29" s="72">
        <v>1</v>
      </c>
      <c r="CS29" s="51">
        <f t="shared" si="24"/>
        <v>2000</v>
      </c>
      <c r="CT29" s="16"/>
      <c r="CU29" s="16"/>
      <c r="CV29" s="16"/>
      <c r="CW29" s="51">
        <f t="shared" si="25"/>
        <v>0</v>
      </c>
      <c r="CX29" s="16"/>
      <c r="CY29" s="16"/>
      <c r="CZ29" s="16"/>
      <c r="DA29" s="51">
        <f t="shared" si="26"/>
        <v>0</v>
      </c>
      <c r="DB29" s="16"/>
      <c r="DC29" s="16"/>
      <c r="DD29" s="16"/>
      <c r="DE29" s="51">
        <f t="shared" si="27"/>
        <v>0</v>
      </c>
      <c r="DF29" s="51">
        <f t="shared" si="0"/>
        <v>144850</v>
      </c>
    </row>
    <row r="30" spans="1:110" ht="15.75" hidden="1" x14ac:dyDescent="0.25">
      <c r="A30" s="52">
        <v>44</v>
      </c>
      <c r="B30" s="25"/>
      <c r="C30" s="25"/>
      <c r="D30" s="25"/>
      <c r="E30" s="51">
        <f t="shared" si="1"/>
        <v>0</v>
      </c>
      <c r="F30" s="71">
        <v>70</v>
      </c>
      <c r="G30" s="72">
        <v>1300</v>
      </c>
      <c r="H30" s="72">
        <v>1</v>
      </c>
      <c r="I30" s="51">
        <f t="shared" si="2"/>
        <v>91000</v>
      </c>
      <c r="J30" s="71">
        <v>0</v>
      </c>
      <c r="K30" s="72">
        <v>0</v>
      </c>
      <c r="L30" s="72">
        <v>1</v>
      </c>
      <c r="M30" s="51">
        <f t="shared" si="3"/>
        <v>0</v>
      </c>
      <c r="N30" s="74">
        <v>6</v>
      </c>
      <c r="O30" s="72">
        <v>7000</v>
      </c>
      <c r="P30" s="72">
        <v>1</v>
      </c>
      <c r="Q30" s="51">
        <f t="shared" si="4"/>
        <v>42000</v>
      </c>
      <c r="R30" s="71">
        <v>1</v>
      </c>
      <c r="S30" s="72">
        <v>6000</v>
      </c>
      <c r="T30" s="72">
        <v>1</v>
      </c>
      <c r="U30" s="51">
        <f t="shared" si="5"/>
        <v>6000</v>
      </c>
      <c r="V30" s="71">
        <v>2</v>
      </c>
      <c r="W30" s="72">
        <v>900</v>
      </c>
      <c r="X30" s="72">
        <v>1</v>
      </c>
      <c r="Y30" s="51">
        <f t="shared" si="6"/>
        <v>1800</v>
      </c>
      <c r="Z30" s="74">
        <v>10</v>
      </c>
      <c r="AA30" s="72">
        <v>900</v>
      </c>
      <c r="AB30" s="72">
        <v>1</v>
      </c>
      <c r="AC30" s="51">
        <f t="shared" si="7"/>
        <v>9000</v>
      </c>
      <c r="AD30" s="71">
        <v>7</v>
      </c>
      <c r="AE30" s="72">
        <v>2000</v>
      </c>
      <c r="AF30" s="72">
        <v>1</v>
      </c>
      <c r="AG30" s="51">
        <f t="shared" si="8"/>
        <v>14000</v>
      </c>
      <c r="AH30" s="71">
        <v>2</v>
      </c>
      <c r="AI30" s="72">
        <v>2000</v>
      </c>
      <c r="AJ30" s="72">
        <v>1</v>
      </c>
      <c r="AK30" s="51">
        <f t="shared" si="9"/>
        <v>4000</v>
      </c>
      <c r="AL30" s="71">
        <v>1</v>
      </c>
      <c r="AM30" s="72">
        <v>5000</v>
      </c>
      <c r="AN30" s="72">
        <v>1</v>
      </c>
      <c r="AO30" s="51">
        <f t="shared" si="10"/>
        <v>5000</v>
      </c>
      <c r="AP30" s="71">
        <v>3</v>
      </c>
      <c r="AQ30" s="72">
        <v>3000</v>
      </c>
      <c r="AR30" s="72">
        <v>1</v>
      </c>
      <c r="AS30" s="51">
        <f t="shared" si="11"/>
        <v>9000</v>
      </c>
      <c r="AT30" s="71">
        <v>25</v>
      </c>
      <c r="AU30" s="72">
        <v>650</v>
      </c>
      <c r="AV30" s="72">
        <v>1</v>
      </c>
      <c r="AW30" s="51">
        <f t="shared" si="12"/>
        <v>16250</v>
      </c>
      <c r="AX30" s="16"/>
      <c r="AY30" s="16"/>
      <c r="AZ30" s="16"/>
      <c r="BA30" s="51">
        <f t="shared" si="13"/>
        <v>0</v>
      </c>
      <c r="BB30" s="16"/>
      <c r="BC30" s="16"/>
      <c r="BD30" s="16"/>
      <c r="BE30" s="51">
        <f t="shared" si="14"/>
        <v>0</v>
      </c>
      <c r="BF30" s="16"/>
      <c r="BG30" s="16"/>
      <c r="BH30" s="16"/>
      <c r="BI30" s="51">
        <f t="shared" si="15"/>
        <v>0</v>
      </c>
      <c r="BJ30" s="71">
        <v>2</v>
      </c>
      <c r="BK30" s="72">
        <v>2500</v>
      </c>
      <c r="BL30" s="72">
        <v>1</v>
      </c>
      <c r="BM30" s="51">
        <f t="shared" si="16"/>
        <v>5000</v>
      </c>
      <c r="BN30" s="71">
        <v>2</v>
      </c>
      <c r="BO30" s="72">
        <v>3500</v>
      </c>
      <c r="BP30" s="72">
        <v>1</v>
      </c>
      <c r="BQ30" s="51">
        <f t="shared" si="17"/>
        <v>7000</v>
      </c>
      <c r="BR30" s="16"/>
      <c r="BS30" s="16"/>
      <c r="BT30" s="16"/>
      <c r="BU30" s="51">
        <f t="shared" si="18"/>
        <v>0</v>
      </c>
      <c r="BV30" s="71">
        <v>1</v>
      </c>
      <c r="BW30" s="72">
        <v>25000</v>
      </c>
      <c r="BX30" s="72">
        <v>1</v>
      </c>
      <c r="BY30" s="51">
        <f t="shared" si="19"/>
        <v>25000</v>
      </c>
      <c r="BZ30" s="16"/>
      <c r="CA30" s="16"/>
      <c r="CB30" s="16"/>
      <c r="CC30" s="51">
        <f t="shared" si="20"/>
        <v>0</v>
      </c>
      <c r="CD30" s="71">
        <v>0</v>
      </c>
      <c r="CE30" s="72">
        <v>0</v>
      </c>
      <c r="CF30" s="72">
        <v>1</v>
      </c>
      <c r="CG30" s="51">
        <f t="shared" si="21"/>
        <v>0</v>
      </c>
      <c r="CH30" s="16"/>
      <c r="CI30" s="16"/>
      <c r="CJ30" s="16"/>
      <c r="CK30" s="51">
        <f t="shared" si="22"/>
        <v>0</v>
      </c>
      <c r="CL30" s="16"/>
      <c r="CM30" s="16"/>
      <c r="CN30" s="16"/>
      <c r="CO30" s="51">
        <f t="shared" si="23"/>
        <v>0</v>
      </c>
      <c r="CP30" s="71">
        <v>2</v>
      </c>
      <c r="CQ30" s="72">
        <v>700</v>
      </c>
      <c r="CR30" s="72">
        <v>1</v>
      </c>
      <c r="CS30" s="51">
        <f t="shared" si="24"/>
        <v>1400</v>
      </c>
      <c r="CT30" s="16"/>
      <c r="CU30" s="16"/>
      <c r="CV30" s="16"/>
      <c r="CW30" s="51">
        <f t="shared" si="25"/>
        <v>0</v>
      </c>
      <c r="CX30" s="16"/>
      <c r="CY30" s="16"/>
      <c r="CZ30" s="16"/>
      <c r="DA30" s="51">
        <f t="shared" si="26"/>
        <v>0</v>
      </c>
      <c r="DB30" s="16"/>
      <c r="DC30" s="16"/>
      <c r="DD30" s="16"/>
      <c r="DE30" s="51">
        <f t="shared" si="27"/>
        <v>0</v>
      </c>
      <c r="DF30" s="51">
        <f t="shared" si="0"/>
        <v>236450</v>
      </c>
    </row>
    <row r="31" spans="1:110" ht="15.75" hidden="1" x14ac:dyDescent="0.25">
      <c r="A31" s="52">
        <v>45</v>
      </c>
      <c r="B31" s="25"/>
      <c r="C31" s="25"/>
      <c r="D31" s="25"/>
      <c r="E31" s="51">
        <f t="shared" si="1"/>
        <v>0</v>
      </c>
      <c r="F31" s="71">
        <v>66</v>
      </c>
      <c r="G31" s="72">
        <v>1500</v>
      </c>
      <c r="H31" s="72">
        <v>1</v>
      </c>
      <c r="I31" s="51">
        <f t="shared" si="2"/>
        <v>99000</v>
      </c>
      <c r="J31" s="71">
        <v>0</v>
      </c>
      <c r="K31" s="72">
        <v>0</v>
      </c>
      <c r="L31" s="72">
        <v>1</v>
      </c>
      <c r="M31" s="51">
        <f t="shared" si="3"/>
        <v>0</v>
      </c>
      <c r="N31" s="74">
        <v>4</v>
      </c>
      <c r="O31" s="72">
        <v>4000</v>
      </c>
      <c r="P31" s="72">
        <v>1</v>
      </c>
      <c r="Q31" s="51">
        <f t="shared" si="4"/>
        <v>16000</v>
      </c>
      <c r="R31" s="71">
        <v>4</v>
      </c>
      <c r="S31" s="72">
        <v>3500</v>
      </c>
      <c r="T31" s="72">
        <v>1</v>
      </c>
      <c r="U31" s="51">
        <f t="shared" si="5"/>
        <v>14000</v>
      </c>
      <c r="V31" s="71">
        <v>4</v>
      </c>
      <c r="W31" s="72">
        <v>2200</v>
      </c>
      <c r="X31" s="72">
        <v>1</v>
      </c>
      <c r="Y31" s="51">
        <f t="shared" si="6"/>
        <v>8800</v>
      </c>
      <c r="Z31" s="74">
        <v>10</v>
      </c>
      <c r="AA31" s="72">
        <v>900</v>
      </c>
      <c r="AB31" s="72">
        <v>1</v>
      </c>
      <c r="AC31" s="51">
        <f t="shared" si="7"/>
        <v>9000</v>
      </c>
      <c r="AD31" s="71">
        <v>4</v>
      </c>
      <c r="AE31" s="72">
        <v>1200</v>
      </c>
      <c r="AF31" s="72">
        <v>1</v>
      </c>
      <c r="AG31" s="51">
        <f t="shared" si="8"/>
        <v>4800</v>
      </c>
      <c r="AH31" s="71">
        <v>4</v>
      </c>
      <c r="AI31" s="72">
        <v>1200</v>
      </c>
      <c r="AJ31" s="72">
        <v>1</v>
      </c>
      <c r="AK31" s="51">
        <f t="shared" si="9"/>
        <v>4800</v>
      </c>
      <c r="AL31" s="71">
        <v>0</v>
      </c>
      <c r="AM31" s="72">
        <v>0</v>
      </c>
      <c r="AN31" s="72">
        <v>1</v>
      </c>
      <c r="AO31" s="51">
        <f t="shared" si="10"/>
        <v>0</v>
      </c>
      <c r="AP31" s="71">
        <v>0</v>
      </c>
      <c r="AQ31" s="72">
        <v>0</v>
      </c>
      <c r="AR31" s="72">
        <v>1</v>
      </c>
      <c r="AS31" s="51">
        <f t="shared" si="11"/>
        <v>0</v>
      </c>
      <c r="AT31" s="71">
        <f>70-8</f>
        <v>62</v>
      </c>
      <c r="AU31" s="72">
        <v>600</v>
      </c>
      <c r="AV31" s="72">
        <v>1</v>
      </c>
      <c r="AW31" s="51">
        <f t="shared" si="12"/>
        <v>37200</v>
      </c>
      <c r="AX31" s="16"/>
      <c r="AY31" s="16"/>
      <c r="AZ31" s="16"/>
      <c r="BA31" s="51">
        <f t="shared" si="13"/>
        <v>0</v>
      </c>
      <c r="BB31" s="16"/>
      <c r="BC31" s="16"/>
      <c r="BD31" s="16"/>
      <c r="BE31" s="51">
        <f t="shared" si="14"/>
        <v>0</v>
      </c>
      <c r="BF31" s="16"/>
      <c r="BG31" s="16"/>
      <c r="BH31" s="16"/>
      <c r="BI31" s="51">
        <f t="shared" si="15"/>
        <v>0</v>
      </c>
      <c r="BJ31" s="71">
        <v>3</v>
      </c>
      <c r="BK31" s="72">
        <v>4500</v>
      </c>
      <c r="BL31" s="72">
        <v>1</v>
      </c>
      <c r="BM31" s="51">
        <f t="shared" si="16"/>
        <v>13500</v>
      </c>
      <c r="BN31" s="71">
        <v>0</v>
      </c>
      <c r="BO31" s="72">
        <v>0</v>
      </c>
      <c r="BP31" s="72">
        <v>1</v>
      </c>
      <c r="BQ31" s="51">
        <f t="shared" si="17"/>
        <v>0</v>
      </c>
      <c r="BR31" s="16"/>
      <c r="BS31" s="16"/>
      <c r="BT31" s="16"/>
      <c r="BU31" s="51">
        <f t="shared" si="18"/>
        <v>0</v>
      </c>
      <c r="BV31" s="71">
        <v>0</v>
      </c>
      <c r="BW31" s="72">
        <v>0</v>
      </c>
      <c r="BX31" s="72">
        <v>1</v>
      </c>
      <c r="BY31" s="51">
        <f t="shared" si="19"/>
        <v>0</v>
      </c>
      <c r="BZ31" s="16"/>
      <c r="CA31" s="16"/>
      <c r="CB31" s="16"/>
      <c r="CC31" s="51">
        <f t="shared" si="20"/>
        <v>0</v>
      </c>
      <c r="CD31" s="71">
        <v>0</v>
      </c>
      <c r="CE31" s="72">
        <v>0</v>
      </c>
      <c r="CF31" s="72">
        <v>1</v>
      </c>
      <c r="CG31" s="51">
        <f t="shared" si="21"/>
        <v>0</v>
      </c>
      <c r="CH31" s="16"/>
      <c r="CI31" s="16"/>
      <c r="CJ31" s="16"/>
      <c r="CK31" s="51">
        <f t="shared" si="22"/>
        <v>0</v>
      </c>
      <c r="CL31" s="16"/>
      <c r="CM31" s="16"/>
      <c r="CN31" s="16"/>
      <c r="CO31" s="51">
        <f t="shared" si="23"/>
        <v>0</v>
      </c>
      <c r="CP31" s="71">
        <v>1</v>
      </c>
      <c r="CQ31" s="72">
        <v>1000</v>
      </c>
      <c r="CR31" s="72">
        <v>1</v>
      </c>
      <c r="CS31" s="51">
        <f t="shared" si="24"/>
        <v>1000</v>
      </c>
      <c r="CT31" s="16"/>
      <c r="CU31" s="16"/>
      <c r="CV31" s="16"/>
      <c r="CW31" s="51">
        <f t="shared" si="25"/>
        <v>0</v>
      </c>
      <c r="CX31" s="16"/>
      <c r="CY31" s="16"/>
      <c r="CZ31" s="16"/>
      <c r="DA31" s="51">
        <f t="shared" si="26"/>
        <v>0</v>
      </c>
      <c r="DB31" s="16"/>
      <c r="DC31" s="16"/>
      <c r="DD31" s="16"/>
      <c r="DE31" s="51">
        <f t="shared" si="27"/>
        <v>0</v>
      </c>
      <c r="DF31" s="51">
        <f t="shared" si="0"/>
        <v>208100</v>
      </c>
    </row>
    <row r="32" spans="1:110" ht="15.75" hidden="1" x14ac:dyDescent="0.25">
      <c r="A32" s="52">
        <v>49</v>
      </c>
      <c r="B32" s="25"/>
      <c r="C32" s="25"/>
      <c r="D32" s="25"/>
      <c r="E32" s="51">
        <f t="shared" si="1"/>
        <v>0</v>
      </c>
      <c r="F32" s="71">
        <v>0</v>
      </c>
      <c r="G32" s="72">
        <v>0</v>
      </c>
      <c r="H32" s="72">
        <v>1</v>
      </c>
      <c r="I32" s="51">
        <f t="shared" si="2"/>
        <v>0</v>
      </c>
      <c r="J32" s="71">
        <v>1</v>
      </c>
      <c r="K32" s="72">
        <v>15000</v>
      </c>
      <c r="L32" s="72">
        <v>1</v>
      </c>
      <c r="M32" s="51">
        <f t="shared" si="3"/>
        <v>15000</v>
      </c>
      <c r="N32" s="71">
        <v>2</v>
      </c>
      <c r="O32" s="72">
        <v>4000</v>
      </c>
      <c r="P32" s="72">
        <v>1</v>
      </c>
      <c r="Q32" s="51">
        <f t="shared" si="4"/>
        <v>8000</v>
      </c>
      <c r="R32" s="71">
        <v>2</v>
      </c>
      <c r="S32" s="72">
        <v>3500</v>
      </c>
      <c r="T32" s="72">
        <v>1</v>
      </c>
      <c r="U32" s="51">
        <f t="shared" si="5"/>
        <v>7000</v>
      </c>
      <c r="V32" s="71">
        <v>2</v>
      </c>
      <c r="W32" s="72">
        <v>2200</v>
      </c>
      <c r="X32" s="72">
        <v>1</v>
      </c>
      <c r="Y32" s="51">
        <f t="shared" si="6"/>
        <v>4400</v>
      </c>
      <c r="Z32" s="74">
        <v>75</v>
      </c>
      <c r="AA32" s="72">
        <v>1400</v>
      </c>
      <c r="AB32" s="72">
        <v>1</v>
      </c>
      <c r="AC32" s="51">
        <f t="shared" si="7"/>
        <v>105000</v>
      </c>
      <c r="AD32" s="71">
        <v>0</v>
      </c>
      <c r="AE32" s="72">
        <v>0</v>
      </c>
      <c r="AF32" s="72">
        <v>1</v>
      </c>
      <c r="AG32" s="51">
        <f t="shared" si="8"/>
        <v>0</v>
      </c>
      <c r="AH32" s="71">
        <v>0</v>
      </c>
      <c r="AI32" s="72">
        <v>0</v>
      </c>
      <c r="AJ32" s="72">
        <v>1</v>
      </c>
      <c r="AK32" s="51">
        <f t="shared" si="9"/>
        <v>0</v>
      </c>
      <c r="AL32" s="71">
        <v>1</v>
      </c>
      <c r="AM32" s="72">
        <v>8000</v>
      </c>
      <c r="AN32" s="72">
        <v>1</v>
      </c>
      <c r="AO32" s="51">
        <f t="shared" si="10"/>
        <v>8000</v>
      </c>
      <c r="AP32" s="71">
        <v>0</v>
      </c>
      <c r="AQ32" s="72">
        <v>0</v>
      </c>
      <c r="AR32" s="72">
        <v>1</v>
      </c>
      <c r="AS32" s="51">
        <f t="shared" si="11"/>
        <v>0</v>
      </c>
      <c r="AT32" s="71">
        <v>106</v>
      </c>
      <c r="AU32" s="72">
        <v>650</v>
      </c>
      <c r="AV32" s="72">
        <v>1</v>
      </c>
      <c r="AW32" s="51">
        <f t="shared" si="12"/>
        <v>68900</v>
      </c>
      <c r="AX32" s="16"/>
      <c r="AY32" s="16"/>
      <c r="AZ32" s="16"/>
      <c r="BA32" s="51">
        <f t="shared" si="13"/>
        <v>0</v>
      </c>
      <c r="BB32" s="16"/>
      <c r="BC32" s="16"/>
      <c r="BD32" s="16"/>
      <c r="BE32" s="51">
        <f t="shared" si="14"/>
        <v>0</v>
      </c>
      <c r="BF32" s="16"/>
      <c r="BG32" s="16"/>
      <c r="BH32" s="16"/>
      <c r="BI32" s="51">
        <f t="shared" si="15"/>
        <v>0</v>
      </c>
      <c r="BJ32" s="71">
        <v>1</v>
      </c>
      <c r="BK32" s="72">
        <v>9200</v>
      </c>
      <c r="BL32" s="72">
        <v>1</v>
      </c>
      <c r="BM32" s="51">
        <f t="shared" si="16"/>
        <v>9200</v>
      </c>
      <c r="BN32" s="71">
        <v>0</v>
      </c>
      <c r="BO32" s="72">
        <v>0</v>
      </c>
      <c r="BP32" s="72">
        <v>1</v>
      </c>
      <c r="BQ32" s="51">
        <f t="shared" si="17"/>
        <v>0</v>
      </c>
      <c r="BR32" s="16"/>
      <c r="BS32" s="16"/>
      <c r="BT32" s="16"/>
      <c r="BU32" s="51">
        <f t="shared" si="18"/>
        <v>0</v>
      </c>
      <c r="BV32" s="71">
        <v>1</v>
      </c>
      <c r="BW32" s="72">
        <v>25000</v>
      </c>
      <c r="BX32" s="72">
        <v>1</v>
      </c>
      <c r="BY32" s="51">
        <f t="shared" si="19"/>
        <v>25000</v>
      </c>
      <c r="BZ32" s="16"/>
      <c r="CA32" s="16"/>
      <c r="CB32" s="16"/>
      <c r="CC32" s="51">
        <f t="shared" si="20"/>
        <v>0</v>
      </c>
      <c r="CD32" s="71">
        <v>0</v>
      </c>
      <c r="CE32" s="72">
        <v>0</v>
      </c>
      <c r="CF32" s="72">
        <v>1</v>
      </c>
      <c r="CG32" s="51">
        <f t="shared" si="21"/>
        <v>0</v>
      </c>
      <c r="CH32" s="16"/>
      <c r="CI32" s="16"/>
      <c r="CJ32" s="16"/>
      <c r="CK32" s="51">
        <f t="shared" si="22"/>
        <v>0</v>
      </c>
      <c r="CL32" s="16"/>
      <c r="CM32" s="16"/>
      <c r="CN32" s="16"/>
      <c r="CO32" s="51">
        <f t="shared" si="23"/>
        <v>0</v>
      </c>
      <c r="CP32" s="71">
        <v>1</v>
      </c>
      <c r="CQ32" s="72">
        <v>15000</v>
      </c>
      <c r="CR32" s="72">
        <v>1</v>
      </c>
      <c r="CS32" s="51">
        <f t="shared" si="24"/>
        <v>15000</v>
      </c>
      <c r="CT32" s="16"/>
      <c r="CU32" s="16"/>
      <c r="CV32" s="16"/>
      <c r="CW32" s="51">
        <f t="shared" si="25"/>
        <v>0</v>
      </c>
      <c r="CX32" s="16"/>
      <c r="CY32" s="16"/>
      <c r="CZ32" s="16"/>
      <c r="DA32" s="51">
        <f t="shared" si="26"/>
        <v>0</v>
      </c>
      <c r="DB32" s="16"/>
      <c r="DC32" s="16"/>
      <c r="DD32" s="16"/>
      <c r="DE32" s="51">
        <f t="shared" si="27"/>
        <v>0</v>
      </c>
      <c r="DF32" s="51">
        <f t="shared" si="0"/>
        <v>265500</v>
      </c>
    </row>
    <row r="33" spans="1:110" ht="15.75" hidden="1" x14ac:dyDescent="0.25">
      <c r="A33" s="52">
        <v>50</v>
      </c>
      <c r="B33" s="25"/>
      <c r="C33" s="25"/>
      <c r="D33" s="25"/>
      <c r="E33" s="51">
        <f t="shared" si="1"/>
        <v>0</v>
      </c>
      <c r="F33" s="103">
        <v>0</v>
      </c>
      <c r="G33" s="72">
        <v>0</v>
      </c>
      <c r="H33" s="72">
        <v>1</v>
      </c>
      <c r="I33" s="51">
        <f t="shared" si="2"/>
        <v>0</v>
      </c>
      <c r="J33" s="71">
        <v>0</v>
      </c>
      <c r="K33" s="72">
        <v>0</v>
      </c>
      <c r="L33" s="72">
        <v>1</v>
      </c>
      <c r="M33" s="51">
        <f t="shared" si="3"/>
        <v>0</v>
      </c>
      <c r="N33" s="103">
        <v>7</v>
      </c>
      <c r="O33" s="72">
        <v>7000</v>
      </c>
      <c r="P33" s="72">
        <v>1</v>
      </c>
      <c r="Q33" s="51">
        <f t="shared" si="4"/>
        <v>49000</v>
      </c>
      <c r="R33" s="71">
        <v>2</v>
      </c>
      <c r="S33" s="72">
        <v>6500</v>
      </c>
      <c r="T33" s="72">
        <v>1</v>
      </c>
      <c r="U33" s="51">
        <f t="shared" si="5"/>
        <v>13000</v>
      </c>
      <c r="V33" s="71">
        <v>2</v>
      </c>
      <c r="W33" s="72">
        <v>4600</v>
      </c>
      <c r="X33" s="72">
        <v>1</v>
      </c>
      <c r="Y33" s="51">
        <f t="shared" si="6"/>
        <v>9200</v>
      </c>
      <c r="Z33" s="71">
        <v>2</v>
      </c>
      <c r="AA33" s="72">
        <v>900</v>
      </c>
      <c r="AB33" s="72">
        <v>1</v>
      </c>
      <c r="AC33" s="51">
        <f t="shared" si="7"/>
        <v>1800</v>
      </c>
      <c r="AD33" s="71">
        <v>4</v>
      </c>
      <c r="AE33" s="72">
        <v>3500</v>
      </c>
      <c r="AF33" s="72">
        <v>1</v>
      </c>
      <c r="AG33" s="51">
        <f t="shared" si="8"/>
        <v>14000</v>
      </c>
      <c r="AH33" s="71">
        <v>2</v>
      </c>
      <c r="AI33" s="72">
        <v>2100</v>
      </c>
      <c r="AJ33" s="72">
        <v>1</v>
      </c>
      <c r="AK33" s="51">
        <f t="shared" si="9"/>
        <v>4200</v>
      </c>
      <c r="AL33" s="71">
        <v>2</v>
      </c>
      <c r="AM33" s="72">
        <v>8000</v>
      </c>
      <c r="AN33" s="72">
        <v>1</v>
      </c>
      <c r="AO33" s="51">
        <f t="shared" si="10"/>
        <v>16000</v>
      </c>
      <c r="AP33" s="71">
        <v>3</v>
      </c>
      <c r="AQ33" s="72">
        <v>2000</v>
      </c>
      <c r="AR33" s="72">
        <v>1</v>
      </c>
      <c r="AS33" s="51">
        <f t="shared" si="11"/>
        <v>6000</v>
      </c>
      <c r="AT33" s="71">
        <f>51-2</f>
        <v>49</v>
      </c>
      <c r="AU33" s="72">
        <v>650</v>
      </c>
      <c r="AV33" s="72">
        <v>1</v>
      </c>
      <c r="AW33" s="51">
        <f t="shared" si="12"/>
        <v>31850</v>
      </c>
      <c r="AX33" s="16"/>
      <c r="AY33" s="16"/>
      <c r="AZ33" s="16"/>
      <c r="BA33" s="51">
        <f t="shared" si="13"/>
        <v>0</v>
      </c>
      <c r="BB33" s="16"/>
      <c r="BC33" s="16"/>
      <c r="BD33" s="16"/>
      <c r="BE33" s="51">
        <f t="shared" si="14"/>
        <v>0</v>
      </c>
      <c r="BF33" s="16"/>
      <c r="BG33" s="16"/>
      <c r="BH33" s="16"/>
      <c r="BI33" s="51">
        <f t="shared" si="15"/>
        <v>0</v>
      </c>
      <c r="BJ33" s="71">
        <v>1</v>
      </c>
      <c r="BK33" s="72">
        <v>5000</v>
      </c>
      <c r="BL33" s="72">
        <v>1</v>
      </c>
      <c r="BM33" s="51">
        <f t="shared" si="16"/>
        <v>5000</v>
      </c>
      <c r="BN33" s="71">
        <v>1</v>
      </c>
      <c r="BO33" s="72">
        <v>10000</v>
      </c>
      <c r="BP33" s="72">
        <v>1</v>
      </c>
      <c r="BQ33" s="51">
        <f t="shared" si="17"/>
        <v>10000</v>
      </c>
      <c r="BR33" s="16"/>
      <c r="BS33" s="16"/>
      <c r="BT33" s="16"/>
      <c r="BU33" s="51">
        <f t="shared" si="18"/>
        <v>0</v>
      </c>
      <c r="BV33" s="71">
        <v>1</v>
      </c>
      <c r="BW33" s="72">
        <v>18300</v>
      </c>
      <c r="BX33" s="72">
        <v>1</v>
      </c>
      <c r="BY33" s="51">
        <f t="shared" si="19"/>
        <v>18300</v>
      </c>
      <c r="BZ33" s="16"/>
      <c r="CA33" s="16"/>
      <c r="CB33" s="16"/>
      <c r="CC33" s="51">
        <f t="shared" si="20"/>
        <v>0</v>
      </c>
      <c r="CD33" s="71">
        <v>1</v>
      </c>
      <c r="CE33" s="72">
        <v>5000</v>
      </c>
      <c r="CF33" s="72">
        <v>1</v>
      </c>
      <c r="CG33" s="51">
        <f t="shared" si="21"/>
        <v>5000</v>
      </c>
      <c r="CH33" s="16"/>
      <c r="CI33" s="16"/>
      <c r="CJ33" s="16"/>
      <c r="CK33" s="51">
        <f t="shared" si="22"/>
        <v>0</v>
      </c>
      <c r="CL33" s="16"/>
      <c r="CM33" s="16"/>
      <c r="CN33" s="16"/>
      <c r="CO33" s="51">
        <f t="shared" si="23"/>
        <v>0</v>
      </c>
      <c r="CP33" s="71">
        <v>1</v>
      </c>
      <c r="CQ33" s="72">
        <v>5000</v>
      </c>
      <c r="CR33" s="72">
        <v>1</v>
      </c>
      <c r="CS33" s="51">
        <f t="shared" si="24"/>
        <v>5000</v>
      </c>
      <c r="CT33" s="16"/>
      <c r="CU33" s="16"/>
      <c r="CV33" s="16"/>
      <c r="CW33" s="51">
        <f t="shared" si="25"/>
        <v>0</v>
      </c>
      <c r="CX33" s="16"/>
      <c r="CY33" s="16"/>
      <c r="CZ33" s="16"/>
      <c r="DA33" s="51">
        <f t="shared" si="26"/>
        <v>0</v>
      </c>
      <c r="DB33" s="16"/>
      <c r="DC33" s="16"/>
      <c r="DD33" s="16"/>
      <c r="DE33" s="51">
        <f t="shared" si="27"/>
        <v>0</v>
      </c>
      <c r="DF33" s="51">
        <f t="shared" si="0"/>
        <v>188350</v>
      </c>
    </row>
    <row r="34" spans="1:110" ht="15.75" hidden="1" x14ac:dyDescent="0.25">
      <c r="A34" s="52">
        <v>53</v>
      </c>
      <c r="B34" s="25"/>
      <c r="C34" s="25"/>
      <c r="D34" s="25"/>
      <c r="E34" s="51">
        <f t="shared" si="1"/>
        <v>0</v>
      </c>
      <c r="F34" s="71">
        <v>0</v>
      </c>
      <c r="G34" s="72">
        <v>0</v>
      </c>
      <c r="H34" s="72">
        <v>1</v>
      </c>
      <c r="I34" s="51">
        <f t="shared" si="2"/>
        <v>0</v>
      </c>
      <c r="J34" s="71">
        <v>1</v>
      </c>
      <c r="K34" s="72">
        <v>15000</v>
      </c>
      <c r="L34" s="72">
        <v>1</v>
      </c>
      <c r="M34" s="51">
        <f t="shared" si="3"/>
        <v>15000</v>
      </c>
      <c r="N34" s="74">
        <v>7</v>
      </c>
      <c r="O34" s="72">
        <v>7000</v>
      </c>
      <c r="P34" s="72">
        <v>1</v>
      </c>
      <c r="Q34" s="51">
        <f t="shared" si="4"/>
        <v>49000</v>
      </c>
      <c r="R34" s="71">
        <v>1</v>
      </c>
      <c r="S34" s="72">
        <v>8000</v>
      </c>
      <c r="T34" s="72">
        <v>1</v>
      </c>
      <c r="U34" s="51">
        <f t="shared" si="5"/>
        <v>8000</v>
      </c>
      <c r="V34" s="71">
        <v>4</v>
      </c>
      <c r="W34" s="72">
        <v>2200</v>
      </c>
      <c r="X34" s="72">
        <v>1</v>
      </c>
      <c r="Y34" s="51">
        <f t="shared" si="6"/>
        <v>8800</v>
      </c>
      <c r="Z34" s="74">
        <v>10</v>
      </c>
      <c r="AA34" s="72">
        <v>900</v>
      </c>
      <c r="AB34" s="72">
        <v>1</v>
      </c>
      <c r="AC34" s="51">
        <f t="shared" si="7"/>
        <v>9000</v>
      </c>
      <c r="AD34" s="71">
        <v>1</v>
      </c>
      <c r="AE34" s="72">
        <v>6000</v>
      </c>
      <c r="AF34" s="72">
        <v>1</v>
      </c>
      <c r="AG34" s="51">
        <f t="shared" si="8"/>
        <v>6000</v>
      </c>
      <c r="AH34" s="71">
        <v>4</v>
      </c>
      <c r="AI34" s="72">
        <v>600</v>
      </c>
      <c r="AJ34" s="72">
        <v>1</v>
      </c>
      <c r="AK34" s="51">
        <f t="shared" si="9"/>
        <v>2400</v>
      </c>
      <c r="AL34" s="71">
        <v>0</v>
      </c>
      <c r="AM34" s="72">
        <v>0</v>
      </c>
      <c r="AN34" s="72">
        <v>1</v>
      </c>
      <c r="AO34" s="51">
        <f t="shared" si="10"/>
        <v>0</v>
      </c>
      <c r="AP34" s="71">
        <v>4</v>
      </c>
      <c r="AQ34" s="72">
        <v>3000</v>
      </c>
      <c r="AR34" s="72">
        <v>1</v>
      </c>
      <c r="AS34" s="51">
        <f t="shared" si="11"/>
        <v>12000</v>
      </c>
      <c r="AT34" s="71">
        <v>45</v>
      </c>
      <c r="AU34" s="72">
        <v>650</v>
      </c>
      <c r="AV34" s="72">
        <v>1</v>
      </c>
      <c r="AW34" s="51">
        <f t="shared" si="12"/>
        <v>29250</v>
      </c>
      <c r="AX34" s="16"/>
      <c r="AY34" s="16"/>
      <c r="AZ34" s="16"/>
      <c r="BA34" s="51">
        <f t="shared" si="13"/>
        <v>0</v>
      </c>
      <c r="BB34" s="16"/>
      <c r="BC34" s="16"/>
      <c r="BD34" s="16"/>
      <c r="BE34" s="51">
        <f t="shared" si="14"/>
        <v>0</v>
      </c>
      <c r="BF34" s="16"/>
      <c r="BG34" s="16"/>
      <c r="BH34" s="16"/>
      <c r="BI34" s="51">
        <f t="shared" si="15"/>
        <v>0</v>
      </c>
      <c r="BJ34" s="71">
        <v>1</v>
      </c>
      <c r="BK34" s="72">
        <v>7000</v>
      </c>
      <c r="BL34" s="72">
        <v>1</v>
      </c>
      <c r="BM34" s="51">
        <f t="shared" si="16"/>
        <v>7000</v>
      </c>
      <c r="BN34" s="71">
        <v>1</v>
      </c>
      <c r="BO34" s="72">
        <v>7000</v>
      </c>
      <c r="BP34" s="72">
        <v>1</v>
      </c>
      <c r="BQ34" s="51">
        <f t="shared" si="17"/>
        <v>7000</v>
      </c>
      <c r="BR34" s="16"/>
      <c r="BS34" s="16"/>
      <c r="BT34" s="16"/>
      <c r="BU34" s="51">
        <f t="shared" si="18"/>
        <v>0</v>
      </c>
      <c r="BV34" s="71">
        <v>1</v>
      </c>
      <c r="BW34" s="72">
        <v>15000</v>
      </c>
      <c r="BX34" s="72">
        <v>1</v>
      </c>
      <c r="BY34" s="51">
        <f t="shared" si="19"/>
        <v>15000</v>
      </c>
      <c r="BZ34" s="16"/>
      <c r="CA34" s="16"/>
      <c r="CB34" s="16"/>
      <c r="CC34" s="51">
        <f t="shared" si="20"/>
        <v>0</v>
      </c>
      <c r="CD34" s="71">
        <v>0</v>
      </c>
      <c r="CE34" s="72">
        <v>0</v>
      </c>
      <c r="CF34" s="72">
        <v>1</v>
      </c>
      <c r="CG34" s="51">
        <f t="shared" si="21"/>
        <v>0</v>
      </c>
      <c r="CH34" s="16"/>
      <c r="CI34" s="16"/>
      <c r="CJ34" s="16"/>
      <c r="CK34" s="51">
        <f t="shared" si="22"/>
        <v>0</v>
      </c>
      <c r="CL34" s="16"/>
      <c r="CM34" s="16"/>
      <c r="CN34" s="16"/>
      <c r="CO34" s="51">
        <f t="shared" si="23"/>
        <v>0</v>
      </c>
      <c r="CP34" s="71">
        <v>2</v>
      </c>
      <c r="CQ34" s="72">
        <v>2700</v>
      </c>
      <c r="CR34" s="72">
        <v>1</v>
      </c>
      <c r="CS34" s="51">
        <f t="shared" si="24"/>
        <v>5400</v>
      </c>
      <c r="CT34" s="16"/>
      <c r="CU34" s="16"/>
      <c r="CV34" s="16"/>
      <c r="CW34" s="51">
        <f t="shared" si="25"/>
        <v>0</v>
      </c>
      <c r="CX34" s="16"/>
      <c r="CY34" s="16"/>
      <c r="CZ34" s="16"/>
      <c r="DA34" s="51">
        <f t="shared" si="26"/>
        <v>0</v>
      </c>
      <c r="DB34" s="16"/>
      <c r="DC34" s="16"/>
      <c r="DD34" s="16"/>
      <c r="DE34" s="51">
        <f t="shared" si="27"/>
        <v>0</v>
      </c>
      <c r="DF34" s="51">
        <f t="shared" si="0"/>
        <v>173850</v>
      </c>
    </row>
    <row r="35" spans="1:110" ht="15.75" hidden="1" x14ac:dyDescent="0.25">
      <c r="A35" s="52">
        <v>56</v>
      </c>
      <c r="B35" s="25"/>
      <c r="C35" s="25"/>
      <c r="D35" s="25"/>
      <c r="E35" s="51">
        <f t="shared" si="1"/>
        <v>0</v>
      </c>
      <c r="F35" s="103">
        <v>65</v>
      </c>
      <c r="G35" s="72">
        <v>1200</v>
      </c>
      <c r="H35" s="72">
        <v>1</v>
      </c>
      <c r="I35" s="51">
        <f t="shared" si="2"/>
        <v>78000</v>
      </c>
      <c r="J35" s="71">
        <v>1</v>
      </c>
      <c r="K35" s="72">
        <v>15000</v>
      </c>
      <c r="L35" s="72">
        <v>1</v>
      </c>
      <c r="M35" s="51">
        <f t="shared" si="3"/>
        <v>15000</v>
      </c>
      <c r="N35" s="71">
        <v>2</v>
      </c>
      <c r="O35" s="72">
        <v>4000</v>
      </c>
      <c r="P35" s="72">
        <v>1</v>
      </c>
      <c r="Q35" s="51">
        <f t="shared" si="4"/>
        <v>8000</v>
      </c>
      <c r="R35" s="71">
        <v>2</v>
      </c>
      <c r="S35" s="72">
        <v>3500</v>
      </c>
      <c r="T35" s="72">
        <v>1</v>
      </c>
      <c r="U35" s="51">
        <f t="shared" si="5"/>
        <v>7000</v>
      </c>
      <c r="V35" s="71">
        <v>3</v>
      </c>
      <c r="W35" s="72">
        <v>2200</v>
      </c>
      <c r="X35" s="72">
        <v>1</v>
      </c>
      <c r="Y35" s="51">
        <f t="shared" si="6"/>
        <v>6600</v>
      </c>
      <c r="Z35" s="74">
        <v>5</v>
      </c>
      <c r="AA35" s="72">
        <v>900</v>
      </c>
      <c r="AB35" s="72">
        <v>1</v>
      </c>
      <c r="AC35" s="51">
        <f t="shared" si="7"/>
        <v>4500</v>
      </c>
      <c r="AD35" s="71">
        <v>2</v>
      </c>
      <c r="AE35" s="72">
        <v>3000</v>
      </c>
      <c r="AF35" s="72">
        <v>1</v>
      </c>
      <c r="AG35" s="51">
        <f t="shared" si="8"/>
        <v>6000</v>
      </c>
      <c r="AH35" s="71">
        <v>2</v>
      </c>
      <c r="AI35" s="72">
        <v>3000</v>
      </c>
      <c r="AJ35" s="72">
        <v>1</v>
      </c>
      <c r="AK35" s="51">
        <f t="shared" si="9"/>
        <v>6000</v>
      </c>
      <c r="AL35" s="71">
        <v>0</v>
      </c>
      <c r="AM35" s="72">
        <v>0</v>
      </c>
      <c r="AN35" s="72">
        <v>1</v>
      </c>
      <c r="AO35" s="51">
        <f t="shared" si="10"/>
        <v>0</v>
      </c>
      <c r="AP35" s="71">
        <v>0</v>
      </c>
      <c r="AQ35" s="72">
        <v>0</v>
      </c>
      <c r="AR35" s="72">
        <v>1</v>
      </c>
      <c r="AS35" s="51">
        <f t="shared" si="11"/>
        <v>0</v>
      </c>
      <c r="AT35" s="71">
        <v>30</v>
      </c>
      <c r="AU35" s="72">
        <v>650</v>
      </c>
      <c r="AV35" s="72">
        <v>1</v>
      </c>
      <c r="AW35" s="51">
        <f t="shared" si="12"/>
        <v>19500</v>
      </c>
      <c r="AX35" s="16"/>
      <c r="AY35" s="16"/>
      <c r="AZ35" s="16"/>
      <c r="BA35" s="51">
        <f t="shared" si="13"/>
        <v>0</v>
      </c>
      <c r="BB35" s="16"/>
      <c r="BC35" s="16"/>
      <c r="BD35" s="16"/>
      <c r="BE35" s="51">
        <f t="shared" si="14"/>
        <v>0</v>
      </c>
      <c r="BF35" s="16"/>
      <c r="BG35" s="16"/>
      <c r="BH35" s="16"/>
      <c r="BI35" s="51">
        <f t="shared" si="15"/>
        <v>0</v>
      </c>
      <c r="BJ35" s="71">
        <v>1</v>
      </c>
      <c r="BK35" s="72">
        <v>7500</v>
      </c>
      <c r="BL35" s="72">
        <v>1</v>
      </c>
      <c r="BM35" s="51">
        <f t="shared" si="16"/>
        <v>7500</v>
      </c>
      <c r="BN35" s="71">
        <v>0</v>
      </c>
      <c r="BO35" s="72">
        <v>0</v>
      </c>
      <c r="BP35" s="72">
        <v>1</v>
      </c>
      <c r="BQ35" s="51">
        <f t="shared" si="17"/>
        <v>0</v>
      </c>
      <c r="BR35" s="16"/>
      <c r="BS35" s="16"/>
      <c r="BT35" s="16"/>
      <c r="BU35" s="51">
        <f t="shared" si="18"/>
        <v>0</v>
      </c>
      <c r="BV35" s="71">
        <v>0</v>
      </c>
      <c r="BW35" s="72">
        <v>0</v>
      </c>
      <c r="BX35" s="72">
        <v>1</v>
      </c>
      <c r="BY35" s="51">
        <f t="shared" si="19"/>
        <v>0</v>
      </c>
      <c r="BZ35" s="16"/>
      <c r="CA35" s="16"/>
      <c r="CB35" s="16"/>
      <c r="CC35" s="51">
        <f t="shared" si="20"/>
        <v>0</v>
      </c>
      <c r="CD35" s="71">
        <v>0</v>
      </c>
      <c r="CE35" s="72">
        <v>0</v>
      </c>
      <c r="CF35" s="72">
        <v>1</v>
      </c>
      <c r="CG35" s="51">
        <f t="shared" si="21"/>
        <v>0</v>
      </c>
      <c r="CH35" s="16"/>
      <c r="CI35" s="16"/>
      <c r="CJ35" s="16"/>
      <c r="CK35" s="51">
        <f t="shared" si="22"/>
        <v>0</v>
      </c>
      <c r="CL35" s="16"/>
      <c r="CM35" s="16"/>
      <c r="CN35" s="16"/>
      <c r="CO35" s="51">
        <f t="shared" si="23"/>
        <v>0</v>
      </c>
      <c r="CP35" s="71">
        <v>1</v>
      </c>
      <c r="CQ35" s="72">
        <v>2500</v>
      </c>
      <c r="CR35" s="72">
        <v>1</v>
      </c>
      <c r="CS35" s="51">
        <f t="shared" si="24"/>
        <v>2500</v>
      </c>
      <c r="CT35" s="16"/>
      <c r="CU35" s="16"/>
      <c r="CV35" s="16"/>
      <c r="CW35" s="51">
        <f t="shared" si="25"/>
        <v>0</v>
      </c>
      <c r="CX35" s="16"/>
      <c r="CY35" s="16"/>
      <c r="CZ35" s="16"/>
      <c r="DA35" s="51">
        <f t="shared" si="26"/>
        <v>0</v>
      </c>
      <c r="DB35" s="16"/>
      <c r="DC35" s="16"/>
      <c r="DD35" s="16"/>
      <c r="DE35" s="51">
        <f t="shared" si="27"/>
        <v>0</v>
      </c>
      <c r="DF35" s="51">
        <f t="shared" si="0"/>
        <v>160600</v>
      </c>
    </row>
    <row r="36" spans="1:110" ht="15.75" hidden="1" x14ac:dyDescent="0.25">
      <c r="A36" s="52">
        <v>57</v>
      </c>
      <c r="B36" s="25"/>
      <c r="C36" s="25"/>
      <c r="D36" s="25"/>
      <c r="E36" s="51">
        <f t="shared" si="1"/>
        <v>0</v>
      </c>
      <c r="F36" s="71">
        <v>0</v>
      </c>
      <c r="G36" s="72">
        <v>0</v>
      </c>
      <c r="H36" s="72">
        <v>1</v>
      </c>
      <c r="I36" s="51">
        <f t="shared" si="2"/>
        <v>0</v>
      </c>
      <c r="J36" s="71">
        <v>0</v>
      </c>
      <c r="K36" s="72">
        <v>0</v>
      </c>
      <c r="L36" s="72">
        <v>1</v>
      </c>
      <c r="M36" s="51">
        <f t="shared" si="3"/>
        <v>0</v>
      </c>
      <c r="N36" s="71">
        <v>2</v>
      </c>
      <c r="O36" s="72">
        <v>8000</v>
      </c>
      <c r="P36" s="72">
        <v>1</v>
      </c>
      <c r="Q36" s="51">
        <f t="shared" si="4"/>
        <v>16000</v>
      </c>
      <c r="R36" s="71">
        <v>1</v>
      </c>
      <c r="S36" s="72">
        <v>6500</v>
      </c>
      <c r="T36" s="72">
        <v>1</v>
      </c>
      <c r="U36" s="51">
        <f t="shared" si="5"/>
        <v>6500</v>
      </c>
      <c r="V36" s="71">
        <v>3</v>
      </c>
      <c r="W36" s="72">
        <v>4500</v>
      </c>
      <c r="X36" s="72">
        <v>1</v>
      </c>
      <c r="Y36" s="51">
        <f t="shared" si="6"/>
        <v>13500</v>
      </c>
      <c r="Z36" s="74">
        <v>0</v>
      </c>
      <c r="AA36" s="72">
        <v>0</v>
      </c>
      <c r="AB36" s="72">
        <v>1</v>
      </c>
      <c r="AC36" s="51">
        <f t="shared" si="7"/>
        <v>0</v>
      </c>
      <c r="AD36" s="71">
        <v>2</v>
      </c>
      <c r="AE36" s="72">
        <v>2200</v>
      </c>
      <c r="AF36" s="72">
        <v>1</v>
      </c>
      <c r="AG36" s="51">
        <f t="shared" si="8"/>
        <v>4400</v>
      </c>
      <c r="AH36" s="71">
        <v>0</v>
      </c>
      <c r="AI36" s="72">
        <v>0</v>
      </c>
      <c r="AJ36" s="72">
        <v>1</v>
      </c>
      <c r="AK36" s="51">
        <f t="shared" si="9"/>
        <v>0</v>
      </c>
      <c r="AL36" s="71">
        <v>0</v>
      </c>
      <c r="AM36" s="72">
        <v>0</v>
      </c>
      <c r="AN36" s="72">
        <v>1</v>
      </c>
      <c r="AO36" s="51">
        <f t="shared" si="10"/>
        <v>0</v>
      </c>
      <c r="AP36" s="71">
        <v>0</v>
      </c>
      <c r="AQ36" s="72">
        <v>0</v>
      </c>
      <c r="AR36" s="72">
        <v>1</v>
      </c>
      <c r="AS36" s="51">
        <f t="shared" si="11"/>
        <v>0</v>
      </c>
      <c r="AT36" s="71">
        <f>72-12</f>
        <v>60</v>
      </c>
      <c r="AU36" s="72">
        <v>650</v>
      </c>
      <c r="AV36" s="72">
        <v>1</v>
      </c>
      <c r="AW36" s="51">
        <f t="shared" si="12"/>
        <v>39000</v>
      </c>
      <c r="AX36" s="16"/>
      <c r="AY36" s="16"/>
      <c r="AZ36" s="16"/>
      <c r="BA36" s="51">
        <f t="shared" si="13"/>
        <v>0</v>
      </c>
      <c r="BB36" s="16"/>
      <c r="BC36" s="16"/>
      <c r="BD36" s="16"/>
      <c r="BE36" s="51">
        <f t="shared" si="14"/>
        <v>0</v>
      </c>
      <c r="BF36" s="16"/>
      <c r="BG36" s="16"/>
      <c r="BH36" s="16"/>
      <c r="BI36" s="51">
        <f t="shared" si="15"/>
        <v>0</v>
      </c>
      <c r="BJ36" s="71">
        <v>1</v>
      </c>
      <c r="BK36" s="72">
        <v>20000</v>
      </c>
      <c r="BL36" s="72">
        <v>1</v>
      </c>
      <c r="BM36" s="51">
        <f t="shared" si="16"/>
        <v>20000</v>
      </c>
      <c r="BN36" s="71">
        <v>1</v>
      </c>
      <c r="BO36" s="72">
        <v>10000</v>
      </c>
      <c r="BP36" s="72">
        <v>1</v>
      </c>
      <c r="BQ36" s="51">
        <f t="shared" si="17"/>
        <v>10000</v>
      </c>
      <c r="BR36" s="16"/>
      <c r="BS36" s="16"/>
      <c r="BT36" s="16"/>
      <c r="BU36" s="51">
        <f t="shared" si="18"/>
        <v>0</v>
      </c>
      <c r="BV36" s="71">
        <v>1</v>
      </c>
      <c r="BW36" s="72">
        <v>30000</v>
      </c>
      <c r="BX36" s="72">
        <v>1</v>
      </c>
      <c r="BY36" s="51">
        <f t="shared" si="19"/>
        <v>30000</v>
      </c>
      <c r="BZ36" s="16"/>
      <c r="CA36" s="16"/>
      <c r="CB36" s="16"/>
      <c r="CC36" s="51">
        <f t="shared" si="20"/>
        <v>0</v>
      </c>
      <c r="CD36" s="71">
        <v>0</v>
      </c>
      <c r="CE36" s="72">
        <v>0</v>
      </c>
      <c r="CF36" s="72">
        <v>1</v>
      </c>
      <c r="CG36" s="51">
        <f t="shared" si="21"/>
        <v>0</v>
      </c>
      <c r="CH36" s="16"/>
      <c r="CI36" s="16"/>
      <c r="CJ36" s="16"/>
      <c r="CK36" s="51">
        <f t="shared" si="22"/>
        <v>0</v>
      </c>
      <c r="CL36" s="16"/>
      <c r="CM36" s="16"/>
      <c r="CN36" s="16"/>
      <c r="CO36" s="51">
        <f t="shared" si="23"/>
        <v>0</v>
      </c>
      <c r="CP36" s="71">
        <v>1</v>
      </c>
      <c r="CQ36" s="72">
        <v>10000</v>
      </c>
      <c r="CR36" s="72">
        <v>1</v>
      </c>
      <c r="CS36" s="51">
        <f t="shared" si="24"/>
        <v>10000</v>
      </c>
      <c r="CT36" s="16"/>
      <c r="CU36" s="16"/>
      <c r="CV36" s="16"/>
      <c r="CW36" s="51">
        <f t="shared" si="25"/>
        <v>0</v>
      </c>
      <c r="CX36" s="16"/>
      <c r="CY36" s="16"/>
      <c r="CZ36" s="16"/>
      <c r="DA36" s="51">
        <f t="shared" si="26"/>
        <v>0</v>
      </c>
      <c r="DB36" s="16"/>
      <c r="DC36" s="16"/>
      <c r="DD36" s="16"/>
      <c r="DE36" s="51">
        <f t="shared" si="27"/>
        <v>0</v>
      </c>
      <c r="DF36" s="51">
        <f t="shared" si="0"/>
        <v>149400</v>
      </c>
    </row>
    <row r="37" spans="1:110" ht="15.75" hidden="1" x14ac:dyDescent="0.25">
      <c r="A37" s="52">
        <v>58</v>
      </c>
      <c r="B37" s="25"/>
      <c r="C37" s="25"/>
      <c r="D37" s="25"/>
      <c r="E37" s="51">
        <f t="shared" si="1"/>
        <v>0</v>
      </c>
      <c r="F37" s="71">
        <v>0</v>
      </c>
      <c r="G37" s="72">
        <v>0</v>
      </c>
      <c r="H37" s="72">
        <v>1</v>
      </c>
      <c r="I37" s="51">
        <f t="shared" si="2"/>
        <v>0</v>
      </c>
      <c r="J37" s="71">
        <v>3</v>
      </c>
      <c r="K37" s="72">
        <v>10000</v>
      </c>
      <c r="L37" s="72">
        <v>1</v>
      </c>
      <c r="M37" s="51">
        <f t="shared" si="3"/>
        <v>30000</v>
      </c>
      <c r="N37" s="71">
        <v>5</v>
      </c>
      <c r="O37" s="72">
        <v>8000</v>
      </c>
      <c r="P37" s="72">
        <v>1</v>
      </c>
      <c r="Q37" s="51">
        <f t="shared" si="4"/>
        <v>40000</v>
      </c>
      <c r="R37" s="71">
        <v>1</v>
      </c>
      <c r="S37" s="72">
        <v>10000</v>
      </c>
      <c r="T37" s="72">
        <v>1</v>
      </c>
      <c r="U37" s="51">
        <f t="shared" si="5"/>
        <v>10000</v>
      </c>
      <c r="V37" s="71">
        <v>0</v>
      </c>
      <c r="W37" s="72">
        <v>0</v>
      </c>
      <c r="X37" s="72">
        <v>1</v>
      </c>
      <c r="Y37" s="51">
        <f t="shared" si="6"/>
        <v>0</v>
      </c>
      <c r="Z37" s="71">
        <v>0</v>
      </c>
      <c r="AA37" s="72">
        <v>0</v>
      </c>
      <c r="AB37" s="72">
        <v>1</v>
      </c>
      <c r="AC37" s="51">
        <f t="shared" si="7"/>
        <v>0</v>
      </c>
      <c r="AD37" s="71">
        <v>0</v>
      </c>
      <c r="AE37" s="72">
        <v>0</v>
      </c>
      <c r="AF37" s="72">
        <v>1</v>
      </c>
      <c r="AG37" s="51">
        <f t="shared" si="8"/>
        <v>0</v>
      </c>
      <c r="AH37" s="71">
        <v>0</v>
      </c>
      <c r="AI37" s="72">
        <v>0</v>
      </c>
      <c r="AJ37" s="72">
        <v>1</v>
      </c>
      <c r="AK37" s="51">
        <f t="shared" si="9"/>
        <v>0</v>
      </c>
      <c r="AL37" s="71">
        <v>0</v>
      </c>
      <c r="AM37" s="72">
        <v>0</v>
      </c>
      <c r="AN37" s="72">
        <v>1</v>
      </c>
      <c r="AO37" s="51">
        <f t="shared" si="10"/>
        <v>0</v>
      </c>
      <c r="AP37" s="71">
        <v>0</v>
      </c>
      <c r="AQ37" s="72">
        <v>0</v>
      </c>
      <c r="AR37" s="72">
        <v>1</v>
      </c>
      <c r="AS37" s="51">
        <f t="shared" si="11"/>
        <v>0</v>
      </c>
      <c r="AT37" s="71">
        <v>30</v>
      </c>
      <c r="AU37" s="72">
        <v>650</v>
      </c>
      <c r="AV37" s="72">
        <v>1</v>
      </c>
      <c r="AW37" s="51">
        <f t="shared" si="12"/>
        <v>19500</v>
      </c>
      <c r="AX37" s="16"/>
      <c r="AY37" s="16"/>
      <c r="AZ37" s="16"/>
      <c r="BA37" s="51">
        <f t="shared" si="13"/>
        <v>0</v>
      </c>
      <c r="BB37" s="16"/>
      <c r="BC37" s="16"/>
      <c r="BD37" s="16"/>
      <c r="BE37" s="51">
        <f t="shared" si="14"/>
        <v>0</v>
      </c>
      <c r="BF37" s="16"/>
      <c r="BG37" s="16"/>
      <c r="BH37" s="16"/>
      <c r="BI37" s="51">
        <f t="shared" si="15"/>
        <v>0</v>
      </c>
      <c r="BJ37" s="71">
        <v>1</v>
      </c>
      <c r="BK37" s="72">
        <v>7000</v>
      </c>
      <c r="BL37" s="72">
        <v>1</v>
      </c>
      <c r="BM37" s="51">
        <f t="shared" si="16"/>
        <v>7000</v>
      </c>
      <c r="BN37" s="71">
        <v>1</v>
      </c>
      <c r="BO37" s="72">
        <v>2000</v>
      </c>
      <c r="BP37" s="72">
        <v>1</v>
      </c>
      <c r="BQ37" s="51">
        <f t="shared" si="17"/>
        <v>2000</v>
      </c>
      <c r="BR37" s="16"/>
      <c r="BS37" s="16"/>
      <c r="BT37" s="16"/>
      <c r="BU37" s="51">
        <f t="shared" si="18"/>
        <v>0</v>
      </c>
      <c r="BV37" s="71">
        <v>1</v>
      </c>
      <c r="BW37" s="72">
        <v>20850</v>
      </c>
      <c r="BX37" s="72">
        <v>1</v>
      </c>
      <c r="BY37" s="51">
        <f t="shared" si="19"/>
        <v>20850</v>
      </c>
      <c r="BZ37" s="16"/>
      <c r="CA37" s="16"/>
      <c r="CB37" s="16"/>
      <c r="CC37" s="51">
        <f t="shared" si="20"/>
        <v>0</v>
      </c>
      <c r="CD37" s="71">
        <v>0</v>
      </c>
      <c r="CE37" s="72">
        <v>0</v>
      </c>
      <c r="CF37" s="72">
        <v>1</v>
      </c>
      <c r="CG37" s="51">
        <f t="shared" si="21"/>
        <v>0</v>
      </c>
      <c r="CH37" s="16"/>
      <c r="CI37" s="16"/>
      <c r="CJ37" s="16"/>
      <c r="CK37" s="51">
        <f t="shared" si="22"/>
        <v>0</v>
      </c>
      <c r="CL37" s="16"/>
      <c r="CM37" s="16"/>
      <c r="CN37" s="16"/>
      <c r="CO37" s="51">
        <f t="shared" si="23"/>
        <v>0</v>
      </c>
      <c r="CP37" s="71">
        <v>1</v>
      </c>
      <c r="CQ37" s="72">
        <v>4000</v>
      </c>
      <c r="CR37" s="72">
        <v>1</v>
      </c>
      <c r="CS37" s="51">
        <f t="shared" si="24"/>
        <v>4000</v>
      </c>
      <c r="CT37" s="16"/>
      <c r="CU37" s="16"/>
      <c r="CV37" s="16"/>
      <c r="CW37" s="51">
        <f t="shared" si="25"/>
        <v>0</v>
      </c>
      <c r="CX37" s="16"/>
      <c r="CY37" s="16"/>
      <c r="CZ37" s="16"/>
      <c r="DA37" s="51">
        <f t="shared" si="26"/>
        <v>0</v>
      </c>
      <c r="DB37" s="16"/>
      <c r="DC37" s="16"/>
      <c r="DD37" s="16"/>
      <c r="DE37" s="51">
        <f t="shared" si="27"/>
        <v>0</v>
      </c>
      <c r="DF37" s="51">
        <f t="shared" si="0"/>
        <v>133350</v>
      </c>
    </row>
    <row r="38" spans="1:110" ht="15.75" hidden="1" x14ac:dyDescent="0.25">
      <c r="A38" s="52" t="s">
        <v>110</v>
      </c>
      <c r="B38" s="25"/>
      <c r="C38" s="25"/>
      <c r="D38" s="25"/>
      <c r="E38" s="51">
        <f t="shared" si="1"/>
        <v>0</v>
      </c>
      <c r="F38" s="71">
        <v>0</v>
      </c>
      <c r="G38" s="72">
        <v>0</v>
      </c>
      <c r="H38" s="72">
        <v>1</v>
      </c>
      <c r="I38" s="51">
        <f t="shared" si="2"/>
        <v>0</v>
      </c>
      <c r="J38" s="71">
        <v>1</v>
      </c>
      <c r="K38" s="72">
        <v>15000</v>
      </c>
      <c r="L38" s="72">
        <v>1</v>
      </c>
      <c r="M38" s="51">
        <f t="shared" si="3"/>
        <v>15000</v>
      </c>
      <c r="N38" s="74">
        <v>8</v>
      </c>
      <c r="O38" s="72">
        <v>7000</v>
      </c>
      <c r="P38" s="72">
        <v>1</v>
      </c>
      <c r="Q38" s="51">
        <f t="shared" si="4"/>
        <v>56000</v>
      </c>
      <c r="R38" s="71">
        <v>1</v>
      </c>
      <c r="S38" s="72">
        <v>5000</v>
      </c>
      <c r="T38" s="72">
        <v>1</v>
      </c>
      <c r="U38" s="51">
        <f t="shared" si="5"/>
        <v>5000</v>
      </c>
      <c r="V38" s="71">
        <v>4</v>
      </c>
      <c r="W38" s="72">
        <v>2200</v>
      </c>
      <c r="X38" s="72">
        <v>1</v>
      </c>
      <c r="Y38" s="51">
        <f t="shared" si="6"/>
        <v>8800</v>
      </c>
      <c r="Z38" s="71">
        <v>6</v>
      </c>
      <c r="AA38" s="72">
        <v>900</v>
      </c>
      <c r="AB38" s="72">
        <v>1</v>
      </c>
      <c r="AC38" s="51">
        <f t="shared" si="7"/>
        <v>5400</v>
      </c>
      <c r="AD38" s="71">
        <v>1</v>
      </c>
      <c r="AE38" s="72">
        <v>1500</v>
      </c>
      <c r="AF38" s="72">
        <v>1</v>
      </c>
      <c r="AG38" s="51">
        <f t="shared" si="8"/>
        <v>1500</v>
      </c>
      <c r="AH38" s="71">
        <v>2</v>
      </c>
      <c r="AI38" s="72">
        <v>2200</v>
      </c>
      <c r="AJ38" s="72">
        <v>1</v>
      </c>
      <c r="AK38" s="51">
        <f t="shared" si="9"/>
        <v>4400</v>
      </c>
      <c r="AL38" s="71">
        <v>0</v>
      </c>
      <c r="AM38" s="72">
        <v>0</v>
      </c>
      <c r="AN38" s="72">
        <v>1</v>
      </c>
      <c r="AO38" s="51">
        <f t="shared" si="10"/>
        <v>0</v>
      </c>
      <c r="AP38" s="71">
        <v>1</v>
      </c>
      <c r="AQ38" s="72">
        <v>3500</v>
      </c>
      <c r="AR38" s="72">
        <v>1</v>
      </c>
      <c r="AS38" s="51">
        <f t="shared" si="11"/>
        <v>3500</v>
      </c>
      <c r="AT38" s="71">
        <v>8</v>
      </c>
      <c r="AU38" s="72">
        <v>650</v>
      </c>
      <c r="AV38" s="72">
        <v>1</v>
      </c>
      <c r="AW38" s="51">
        <f t="shared" si="12"/>
        <v>5200</v>
      </c>
      <c r="AX38" s="16"/>
      <c r="AY38" s="16"/>
      <c r="AZ38" s="16"/>
      <c r="BA38" s="51">
        <f t="shared" si="13"/>
        <v>0</v>
      </c>
      <c r="BB38" s="16"/>
      <c r="BC38" s="16"/>
      <c r="BD38" s="16"/>
      <c r="BE38" s="51">
        <f t="shared" si="14"/>
        <v>0</v>
      </c>
      <c r="BF38" s="16"/>
      <c r="BG38" s="16"/>
      <c r="BH38" s="16"/>
      <c r="BI38" s="51">
        <f t="shared" si="15"/>
        <v>0</v>
      </c>
      <c r="BJ38" s="71">
        <v>2</v>
      </c>
      <c r="BK38" s="72">
        <v>1700</v>
      </c>
      <c r="BL38" s="72">
        <v>1</v>
      </c>
      <c r="BM38" s="51">
        <f t="shared" si="16"/>
        <v>3400</v>
      </c>
      <c r="BN38" s="71">
        <v>0</v>
      </c>
      <c r="BO38" s="72">
        <v>0</v>
      </c>
      <c r="BP38" s="72">
        <v>1</v>
      </c>
      <c r="BQ38" s="51">
        <f t="shared" si="17"/>
        <v>0</v>
      </c>
      <c r="BR38" s="16"/>
      <c r="BS38" s="16"/>
      <c r="BT38" s="16"/>
      <c r="BU38" s="51">
        <f t="shared" si="18"/>
        <v>0</v>
      </c>
      <c r="BV38" s="71">
        <v>1</v>
      </c>
      <c r="BW38" s="72">
        <v>35000</v>
      </c>
      <c r="BX38" s="72">
        <v>1</v>
      </c>
      <c r="BY38" s="51">
        <f t="shared" si="19"/>
        <v>35000</v>
      </c>
      <c r="BZ38" s="16"/>
      <c r="CA38" s="16"/>
      <c r="CB38" s="16"/>
      <c r="CC38" s="51">
        <f t="shared" si="20"/>
        <v>0</v>
      </c>
      <c r="CD38" s="71">
        <v>0</v>
      </c>
      <c r="CE38" s="72">
        <v>0</v>
      </c>
      <c r="CF38" s="72">
        <v>1</v>
      </c>
      <c r="CG38" s="51">
        <f t="shared" si="21"/>
        <v>0</v>
      </c>
      <c r="CH38" s="16"/>
      <c r="CI38" s="16"/>
      <c r="CJ38" s="16"/>
      <c r="CK38" s="51">
        <f t="shared" si="22"/>
        <v>0</v>
      </c>
      <c r="CL38" s="16"/>
      <c r="CM38" s="16"/>
      <c r="CN38" s="16"/>
      <c r="CO38" s="51">
        <f t="shared" si="23"/>
        <v>0</v>
      </c>
      <c r="CP38" s="71">
        <v>5</v>
      </c>
      <c r="CQ38" s="72">
        <v>800</v>
      </c>
      <c r="CR38" s="72">
        <v>1</v>
      </c>
      <c r="CS38" s="51">
        <f t="shared" si="24"/>
        <v>4000</v>
      </c>
      <c r="CT38" s="16"/>
      <c r="CU38" s="16"/>
      <c r="CV38" s="16"/>
      <c r="CW38" s="51">
        <f t="shared" si="25"/>
        <v>0</v>
      </c>
      <c r="CX38" s="16"/>
      <c r="CY38" s="16"/>
      <c r="CZ38" s="16"/>
      <c r="DA38" s="51">
        <f t="shared" si="26"/>
        <v>0</v>
      </c>
      <c r="DB38" s="16"/>
      <c r="DC38" s="16"/>
      <c r="DD38" s="16"/>
      <c r="DE38" s="51">
        <f t="shared" si="27"/>
        <v>0</v>
      </c>
      <c r="DF38" s="51">
        <f t="shared" ref="DF38:DF55" si="28">E38+I38+M38+Q38+U38+Y38+AC38+AG38+AK38+AO38+AS38+AW38+BA38+BE38+BI38+BM38+BQ38+BU38+BY38+CC38+CG38+CK38+CO38+CS38+CW38+DA38+DE38</f>
        <v>147200</v>
      </c>
    </row>
    <row r="39" spans="1:110" ht="15.75" hidden="1" x14ac:dyDescent="0.25">
      <c r="A39" s="52" t="s">
        <v>111</v>
      </c>
      <c r="B39" s="25"/>
      <c r="C39" s="25"/>
      <c r="D39" s="25"/>
      <c r="E39" s="51">
        <f t="shared" si="1"/>
        <v>0</v>
      </c>
      <c r="F39" s="71">
        <v>0</v>
      </c>
      <c r="G39" s="72">
        <v>0</v>
      </c>
      <c r="H39" s="72">
        <v>1</v>
      </c>
      <c r="I39" s="51">
        <f t="shared" si="2"/>
        <v>0</v>
      </c>
      <c r="J39" s="71">
        <v>2</v>
      </c>
      <c r="K39" s="72">
        <v>1000</v>
      </c>
      <c r="L39" s="72">
        <v>1</v>
      </c>
      <c r="M39" s="51">
        <f t="shared" si="3"/>
        <v>2000</v>
      </c>
      <c r="N39" s="74">
        <v>2</v>
      </c>
      <c r="O39" s="72">
        <v>4000</v>
      </c>
      <c r="P39" s="72">
        <v>1</v>
      </c>
      <c r="Q39" s="51">
        <f t="shared" si="4"/>
        <v>8000</v>
      </c>
      <c r="R39" s="71">
        <v>2</v>
      </c>
      <c r="S39" s="72">
        <v>2500</v>
      </c>
      <c r="T39" s="72">
        <v>1</v>
      </c>
      <c r="U39" s="51">
        <f t="shared" si="5"/>
        <v>5000</v>
      </c>
      <c r="V39" s="71">
        <v>2</v>
      </c>
      <c r="W39" s="72">
        <v>2900</v>
      </c>
      <c r="X39" s="72">
        <v>1</v>
      </c>
      <c r="Y39" s="51">
        <f t="shared" si="6"/>
        <v>5800</v>
      </c>
      <c r="Z39" s="74">
        <v>20</v>
      </c>
      <c r="AA39" s="72">
        <v>800</v>
      </c>
      <c r="AB39" s="72">
        <v>1</v>
      </c>
      <c r="AC39" s="51">
        <f t="shared" si="7"/>
        <v>16000</v>
      </c>
      <c r="AD39" s="71">
        <v>0</v>
      </c>
      <c r="AE39" s="72">
        <v>0</v>
      </c>
      <c r="AF39" s="72">
        <v>1</v>
      </c>
      <c r="AG39" s="51">
        <f t="shared" si="8"/>
        <v>0</v>
      </c>
      <c r="AH39" s="71">
        <v>0</v>
      </c>
      <c r="AI39" s="72">
        <v>0</v>
      </c>
      <c r="AJ39" s="72">
        <v>1</v>
      </c>
      <c r="AK39" s="51">
        <f t="shared" si="9"/>
        <v>0</v>
      </c>
      <c r="AL39" s="71">
        <v>2</v>
      </c>
      <c r="AM39" s="72">
        <v>800</v>
      </c>
      <c r="AN39" s="72">
        <v>1</v>
      </c>
      <c r="AO39" s="51">
        <f t="shared" si="10"/>
        <v>1600</v>
      </c>
      <c r="AP39" s="71">
        <v>8</v>
      </c>
      <c r="AQ39" s="72">
        <v>600</v>
      </c>
      <c r="AR39" s="72">
        <v>1</v>
      </c>
      <c r="AS39" s="51">
        <f t="shared" si="11"/>
        <v>4800</v>
      </c>
      <c r="AT39" s="71">
        <v>16</v>
      </c>
      <c r="AU39" s="72">
        <v>650</v>
      </c>
      <c r="AV39" s="72">
        <v>1</v>
      </c>
      <c r="AW39" s="51">
        <f t="shared" si="12"/>
        <v>10400</v>
      </c>
      <c r="AX39" s="16"/>
      <c r="AY39" s="16"/>
      <c r="AZ39" s="16"/>
      <c r="BA39" s="51">
        <f t="shared" si="13"/>
        <v>0</v>
      </c>
      <c r="BB39" s="16"/>
      <c r="BC39" s="16"/>
      <c r="BD39" s="16"/>
      <c r="BE39" s="51">
        <f t="shared" si="14"/>
        <v>0</v>
      </c>
      <c r="BF39" s="16"/>
      <c r="BG39" s="16"/>
      <c r="BH39" s="16"/>
      <c r="BI39" s="51">
        <f t="shared" si="15"/>
        <v>0</v>
      </c>
      <c r="BJ39" s="71">
        <v>2</v>
      </c>
      <c r="BK39" s="72">
        <v>7500</v>
      </c>
      <c r="BL39" s="72">
        <v>1</v>
      </c>
      <c r="BM39" s="51">
        <f t="shared" si="16"/>
        <v>15000</v>
      </c>
      <c r="BN39" s="71">
        <v>0</v>
      </c>
      <c r="BO39" s="72">
        <v>0</v>
      </c>
      <c r="BP39" s="72">
        <v>1</v>
      </c>
      <c r="BQ39" s="51">
        <f t="shared" si="17"/>
        <v>0</v>
      </c>
      <c r="BR39" s="16"/>
      <c r="BS39" s="16"/>
      <c r="BT39" s="16"/>
      <c r="BU39" s="51">
        <f t="shared" si="18"/>
        <v>0</v>
      </c>
      <c r="BV39" s="71">
        <v>0</v>
      </c>
      <c r="BW39" s="72">
        <v>0</v>
      </c>
      <c r="BX39" s="72">
        <v>1</v>
      </c>
      <c r="BY39" s="51">
        <f t="shared" si="19"/>
        <v>0</v>
      </c>
      <c r="BZ39" s="16"/>
      <c r="CA39" s="16"/>
      <c r="CB39" s="16"/>
      <c r="CC39" s="51">
        <f t="shared" si="20"/>
        <v>0</v>
      </c>
      <c r="CD39" s="71">
        <v>0</v>
      </c>
      <c r="CE39" s="72">
        <v>0</v>
      </c>
      <c r="CF39" s="72">
        <v>1</v>
      </c>
      <c r="CG39" s="51">
        <f t="shared" si="21"/>
        <v>0</v>
      </c>
      <c r="CH39" s="16"/>
      <c r="CI39" s="16"/>
      <c r="CJ39" s="16"/>
      <c r="CK39" s="51">
        <f t="shared" si="22"/>
        <v>0</v>
      </c>
      <c r="CL39" s="16"/>
      <c r="CM39" s="16"/>
      <c r="CN39" s="16"/>
      <c r="CO39" s="51">
        <f t="shared" si="23"/>
        <v>0</v>
      </c>
      <c r="CP39" s="71">
        <v>0</v>
      </c>
      <c r="CQ39" s="72">
        <v>0</v>
      </c>
      <c r="CR39" s="72">
        <v>1</v>
      </c>
      <c r="CS39" s="51">
        <f t="shared" si="24"/>
        <v>0</v>
      </c>
      <c r="CT39" s="16"/>
      <c r="CU39" s="16"/>
      <c r="CV39" s="16"/>
      <c r="CW39" s="51">
        <f t="shared" si="25"/>
        <v>0</v>
      </c>
      <c r="CX39" s="16"/>
      <c r="CY39" s="16"/>
      <c r="CZ39" s="16"/>
      <c r="DA39" s="51">
        <f t="shared" si="26"/>
        <v>0</v>
      </c>
      <c r="DB39" s="16"/>
      <c r="DC39" s="16"/>
      <c r="DD39" s="16"/>
      <c r="DE39" s="51">
        <f t="shared" si="27"/>
        <v>0</v>
      </c>
      <c r="DF39" s="51">
        <f t="shared" si="28"/>
        <v>68600</v>
      </c>
    </row>
    <row r="40" spans="1:110" ht="15.75" hidden="1" x14ac:dyDescent="0.25">
      <c r="A40" s="52" t="s">
        <v>112</v>
      </c>
      <c r="B40" s="25"/>
      <c r="C40" s="25"/>
      <c r="D40" s="25"/>
      <c r="E40" s="51">
        <f t="shared" si="1"/>
        <v>0</v>
      </c>
      <c r="F40" s="71">
        <v>0</v>
      </c>
      <c r="G40" s="72">
        <v>1000</v>
      </c>
      <c r="H40" s="72">
        <v>1</v>
      </c>
      <c r="I40" s="51">
        <f t="shared" si="2"/>
        <v>0</v>
      </c>
      <c r="J40" s="71">
        <v>0</v>
      </c>
      <c r="K40" s="72">
        <v>0</v>
      </c>
      <c r="L40" s="72">
        <v>1</v>
      </c>
      <c r="M40" s="51">
        <f t="shared" si="3"/>
        <v>0</v>
      </c>
      <c r="N40" s="71">
        <v>2</v>
      </c>
      <c r="O40" s="72">
        <v>5000</v>
      </c>
      <c r="P40" s="72">
        <v>1</v>
      </c>
      <c r="Q40" s="51">
        <f t="shared" si="4"/>
        <v>10000</v>
      </c>
      <c r="R40" s="71">
        <v>2</v>
      </c>
      <c r="S40" s="72">
        <v>4000</v>
      </c>
      <c r="T40" s="72">
        <v>1</v>
      </c>
      <c r="U40" s="51">
        <f t="shared" si="5"/>
        <v>8000</v>
      </c>
      <c r="V40" s="71">
        <v>7</v>
      </c>
      <c r="W40" s="72">
        <v>2200</v>
      </c>
      <c r="X40" s="72">
        <v>1</v>
      </c>
      <c r="Y40" s="51">
        <f t="shared" si="6"/>
        <v>15400</v>
      </c>
      <c r="Z40" s="74">
        <v>60</v>
      </c>
      <c r="AA40" s="72">
        <v>800</v>
      </c>
      <c r="AB40" s="72">
        <v>1</v>
      </c>
      <c r="AC40" s="51">
        <f t="shared" si="7"/>
        <v>48000</v>
      </c>
      <c r="AD40" s="71">
        <v>1</v>
      </c>
      <c r="AE40" s="72">
        <v>5000</v>
      </c>
      <c r="AF40" s="72">
        <v>1</v>
      </c>
      <c r="AG40" s="51">
        <f t="shared" si="8"/>
        <v>5000</v>
      </c>
      <c r="AH40" s="71">
        <v>7</v>
      </c>
      <c r="AI40" s="72">
        <v>2000</v>
      </c>
      <c r="AJ40" s="72">
        <v>1</v>
      </c>
      <c r="AK40" s="51">
        <f t="shared" si="9"/>
        <v>14000</v>
      </c>
      <c r="AL40" s="71">
        <v>0</v>
      </c>
      <c r="AM40" s="72">
        <v>0</v>
      </c>
      <c r="AN40" s="72">
        <v>1</v>
      </c>
      <c r="AO40" s="51">
        <f t="shared" si="10"/>
        <v>0</v>
      </c>
      <c r="AP40" s="71">
        <v>2</v>
      </c>
      <c r="AQ40" s="72">
        <v>1500</v>
      </c>
      <c r="AR40" s="72">
        <v>1</v>
      </c>
      <c r="AS40" s="51">
        <f t="shared" si="11"/>
        <v>3000</v>
      </c>
      <c r="AT40" s="71">
        <v>2</v>
      </c>
      <c r="AU40" s="72">
        <v>650</v>
      </c>
      <c r="AV40" s="72">
        <v>1</v>
      </c>
      <c r="AW40" s="51">
        <f t="shared" si="12"/>
        <v>1300</v>
      </c>
      <c r="AX40" s="16"/>
      <c r="AY40" s="16"/>
      <c r="AZ40" s="16"/>
      <c r="BA40" s="51">
        <f t="shared" si="13"/>
        <v>0</v>
      </c>
      <c r="BB40" s="16"/>
      <c r="BC40" s="16"/>
      <c r="BD40" s="16"/>
      <c r="BE40" s="51">
        <f t="shared" si="14"/>
        <v>0</v>
      </c>
      <c r="BF40" s="16"/>
      <c r="BG40" s="16"/>
      <c r="BH40" s="16"/>
      <c r="BI40" s="51">
        <f t="shared" si="15"/>
        <v>0</v>
      </c>
      <c r="BJ40" s="71">
        <v>1</v>
      </c>
      <c r="BK40" s="72">
        <v>12500</v>
      </c>
      <c r="BL40" s="72">
        <v>1</v>
      </c>
      <c r="BM40" s="51">
        <f t="shared" si="16"/>
        <v>12500</v>
      </c>
      <c r="BN40" s="71">
        <v>0</v>
      </c>
      <c r="BO40" s="72">
        <v>0</v>
      </c>
      <c r="BP40" s="72">
        <v>1</v>
      </c>
      <c r="BQ40" s="51">
        <f t="shared" si="17"/>
        <v>0</v>
      </c>
      <c r="BR40" s="16"/>
      <c r="BS40" s="16"/>
      <c r="BT40" s="16"/>
      <c r="BU40" s="51">
        <f t="shared" si="18"/>
        <v>0</v>
      </c>
      <c r="BV40" s="71">
        <v>1</v>
      </c>
      <c r="BW40" s="72">
        <v>30000</v>
      </c>
      <c r="BX40" s="72">
        <v>1</v>
      </c>
      <c r="BY40" s="51">
        <f t="shared" si="19"/>
        <v>30000</v>
      </c>
      <c r="BZ40" s="16"/>
      <c r="CA40" s="16"/>
      <c r="CB40" s="16"/>
      <c r="CC40" s="51">
        <f t="shared" si="20"/>
        <v>0</v>
      </c>
      <c r="CD40" s="71">
        <v>0</v>
      </c>
      <c r="CE40" s="72">
        <v>0</v>
      </c>
      <c r="CF40" s="72">
        <v>1</v>
      </c>
      <c r="CG40" s="51">
        <f t="shared" si="21"/>
        <v>0</v>
      </c>
      <c r="CH40" s="16"/>
      <c r="CI40" s="16"/>
      <c r="CJ40" s="16"/>
      <c r="CK40" s="51">
        <f t="shared" si="22"/>
        <v>0</v>
      </c>
      <c r="CL40" s="16"/>
      <c r="CM40" s="16"/>
      <c r="CN40" s="16"/>
      <c r="CO40" s="51">
        <f t="shared" si="23"/>
        <v>0</v>
      </c>
      <c r="CP40" s="71">
        <v>1</v>
      </c>
      <c r="CQ40" s="72">
        <v>800</v>
      </c>
      <c r="CR40" s="72">
        <v>1</v>
      </c>
      <c r="CS40" s="51">
        <f t="shared" si="24"/>
        <v>800</v>
      </c>
      <c r="CT40" s="16"/>
      <c r="CU40" s="16"/>
      <c r="CV40" s="16"/>
      <c r="CW40" s="51">
        <f t="shared" si="25"/>
        <v>0</v>
      </c>
      <c r="CX40" s="16"/>
      <c r="CY40" s="16"/>
      <c r="CZ40" s="16"/>
      <c r="DA40" s="51">
        <f t="shared" si="26"/>
        <v>0</v>
      </c>
      <c r="DB40" s="16"/>
      <c r="DC40" s="16"/>
      <c r="DD40" s="16"/>
      <c r="DE40" s="51">
        <f t="shared" si="27"/>
        <v>0</v>
      </c>
      <c r="DF40" s="51">
        <f t="shared" si="28"/>
        <v>148000</v>
      </c>
    </row>
    <row r="41" spans="1:110" ht="15.75" hidden="1" x14ac:dyDescent="0.25">
      <c r="A41" s="52" t="s">
        <v>113</v>
      </c>
      <c r="B41" s="25"/>
      <c r="C41" s="25"/>
      <c r="D41" s="25"/>
      <c r="E41" s="51">
        <f t="shared" si="1"/>
        <v>0</v>
      </c>
      <c r="F41" s="71">
        <v>0</v>
      </c>
      <c r="G41" s="72">
        <v>0</v>
      </c>
      <c r="H41" s="72">
        <v>1</v>
      </c>
      <c r="I41" s="51">
        <f t="shared" si="2"/>
        <v>0</v>
      </c>
      <c r="J41" s="71">
        <v>1</v>
      </c>
      <c r="K41" s="72">
        <v>12550</v>
      </c>
      <c r="L41" s="72">
        <v>1</v>
      </c>
      <c r="M41" s="51">
        <f t="shared" si="3"/>
        <v>12550</v>
      </c>
      <c r="N41" s="103">
        <v>7</v>
      </c>
      <c r="O41" s="72">
        <v>5000</v>
      </c>
      <c r="P41" s="72">
        <v>1</v>
      </c>
      <c r="Q41" s="51">
        <f t="shared" si="4"/>
        <v>35000</v>
      </c>
      <c r="R41" s="71">
        <v>1</v>
      </c>
      <c r="S41" s="72">
        <v>5500</v>
      </c>
      <c r="T41" s="72">
        <v>1</v>
      </c>
      <c r="U41" s="51">
        <f t="shared" si="5"/>
        <v>5500</v>
      </c>
      <c r="V41" s="71">
        <v>2</v>
      </c>
      <c r="W41" s="72">
        <v>3500</v>
      </c>
      <c r="X41" s="72">
        <v>1</v>
      </c>
      <c r="Y41" s="51">
        <f t="shared" si="6"/>
        <v>7000</v>
      </c>
      <c r="Z41" s="74">
        <v>35</v>
      </c>
      <c r="AA41" s="72">
        <v>1500</v>
      </c>
      <c r="AB41" s="72">
        <v>1</v>
      </c>
      <c r="AC41" s="51">
        <f t="shared" si="7"/>
        <v>52500</v>
      </c>
      <c r="AD41" s="71">
        <v>1</v>
      </c>
      <c r="AE41" s="72">
        <v>3500</v>
      </c>
      <c r="AF41" s="72">
        <v>1</v>
      </c>
      <c r="AG41" s="51">
        <f t="shared" si="8"/>
        <v>3500</v>
      </c>
      <c r="AH41" s="71">
        <v>1</v>
      </c>
      <c r="AI41" s="72">
        <v>3500</v>
      </c>
      <c r="AJ41" s="72">
        <v>1</v>
      </c>
      <c r="AK41" s="51">
        <f t="shared" si="9"/>
        <v>3500</v>
      </c>
      <c r="AL41" s="71">
        <v>0</v>
      </c>
      <c r="AM41" s="72">
        <v>0</v>
      </c>
      <c r="AN41" s="72">
        <v>1</v>
      </c>
      <c r="AO41" s="51">
        <f t="shared" si="10"/>
        <v>0</v>
      </c>
      <c r="AP41" s="71">
        <v>0</v>
      </c>
      <c r="AQ41" s="72">
        <v>0</v>
      </c>
      <c r="AR41" s="72">
        <v>1</v>
      </c>
      <c r="AS41" s="51">
        <f t="shared" si="11"/>
        <v>0</v>
      </c>
      <c r="AT41" s="71">
        <f>52-1</f>
        <v>51</v>
      </c>
      <c r="AU41" s="72">
        <v>650</v>
      </c>
      <c r="AV41" s="72">
        <v>1</v>
      </c>
      <c r="AW41" s="51">
        <f t="shared" si="12"/>
        <v>33150</v>
      </c>
      <c r="AX41" s="16"/>
      <c r="AY41" s="16"/>
      <c r="AZ41" s="16"/>
      <c r="BA41" s="51">
        <f t="shared" si="13"/>
        <v>0</v>
      </c>
      <c r="BB41" s="16"/>
      <c r="BC41" s="16"/>
      <c r="BD41" s="16"/>
      <c r="BE41" s="51">
        <f t="shared" si="14"/>
        <v>0</v>
      </c>
      <c r="BF41" s="16"/>
      <c r="BG41" s="16"/>
      <c r="BH41" s="16"/>
      <c r="BI41" s="51">
        <f t="shared" si="15"/>
        <v>0</v>
      </c>
      <c r="BJ41" s="71">
        <v>2</v>
      </c>
      <c r="BK41" s="72">
        <v>8850</v>
      </c>
      <c r="BL41" s="72">
        <v>1</v>
      </c>
      <c r="BM41" s="51">
        <f t="shared" si="16"/>
        <v>17700</v>
      </c>
      <c r="BN41" s="71">
        <v>1</v>
      </c>
      <c r="BO41" s="72">
        <v>4800</v>
      </c>
      <c r="BP41" s="72">
        <v>1</v>
      </c>
      <c r="BQ41" s="51">
        <f t="shared" si="17"/>
        <v>4800</v>
      </c>
      <c r="BR41" s="16"/>
      <c r="BS41" s="16"/>
      <c r="BT41" s="16"/>
      <c r="BU41" s="51">
        <f t="shared" si="18"/>
        <v>0</v>
      </c>
      <c r="BV41" s="71">
        <v>1</v>
      </c>
      <c r="BW41" s="72">
        <v>15850</v>
      </c>
      <c r="BX41" s="72">
        <v>1</v>
      </c>
      <c r="BY41" s="51">
        <f t="shared" si="19"/>
        <v>15850</v>
      </c>
      <c r="BZ41" s="16"/>
      <c r="CA41" s="16"/>
      <c r="CB41" s="16"/>
      <c r="CC41" s="51">
        <f t="shared" si="20"/>
        <v>0</v>
      </c>
      <c r="CD41" s="71">
        <v>0</v>
      </c>
      <c r="CE41" s="72">
        <v>0</v>
      </c>
      <c r="CF41" s="72">
        <v>1</v>
      </c>
      <c r="CG41" s="51">
        <f t="shared" si="21"/>
        <v>0</v>
      </c>
      <c r="CH41" s="16"/>
      <c r="CI41" s="16"/>
      <c r="CJ41" s="16"/>
      <c r="CK41" s="51">
        <f t="shared" si="22"/>
        <v>0</v>
      </c>
      <c r="CL41" s="16"/>
      <c r="CM41" s="16"/>
      <c r="CN41" s="16"/>
      <c r="CO41" s="51">
        <f t="shared" si="23"/>
        <v>0</v>
      </c>
      <c r="CP41" s="71">
        <v>1</v>
      </c>
      <c r="CQ41" s="72">
        <v>800</v>
      </c>
      <c r="CR41" s="72">
        <v>1</v>
      </c>
      <c r="CS41" s="51">
        <f t="shared" si="24"/>
        <v>800</v>
      </c>
      <c r="CT41" s="16"/>
      <c r="CU41" s="16"/>
      <c r="CV41" s="16"/>
      <c r="CW41" s="51">
        <f t="shared" si="25"/>
        <v>0</v>
      </c>
      <c r="CX41" s="16"/>
      <c r="CY41" s="16"/>
      <c r="CZ41" s="16"/>
      <c r="DA41" s="51">
        <f t="shared" si="26"/>
        <v>0</v>
      </c>
      <c r="DB41" s="16"/>
      <c r="DC41" s="16"/>
      <c r="DD41" s="16"/>
      <c r="DE41" s="51">
        <f t="shared" si="27"/>
        <v>0</v>
      </c>
      <c r="DF41" s="51">
        <f t="shared" si="28"/>
        <v>191850</v>
      </c>
    </row>
    <row r="42" spans="1:110" ht="15.75" hidden="1" x14ac:dyDescent="0.25">
      <c r="A42" s="52" t="s">
        <v>114</v>
      </c>
      <c r="B42" s="25"/>
      <c r="C42" s="25"/>
      <c r="D42" s="25"/>
      <c r="E42" s="51">
        <f t="shared" si="1"/>
        <v>0</v>
      </c>
      <c r="F42" s="71">
        <v>0</v>
      </c>
      <c r="G42" s="72">
        <v>0</v>
      </c>
      <c r="H42" s="72">
        <v>1</v>
      </c>
      <c r="I42" s="51">
        <f t="shared" si="2"/>
        <v>0</v>
      </c>
      <c r="J42" s="71">
        <v>2</v>
      </c>
      <c r="K42" s="72">
        <v>5000</v>
      </c>
      <c r="L42" s="72">
        <v>1</v>
      </c>
      <c r="M42" s="51">
        <f t="shared" si="3"/>
        <v>10000</v>
      </c>
      <c r="N42" s="103">
        <v>8</v>
      </c>
      <c r="O42" s="72">
        <v>6000</v>
      </c>
      <c r="P42" s="72">
        <v>1</v>
      </c>
      <c r="Q42" s="51">
        <f t="shared" si="4"/>
        <v>48000</v>
      </c>
      <c r="R42" s="71">
        <v>2</v>
      </c>
      <c r="S42" s="72">
        <v>5000</v>
      </c>
      <c r="T42" s="72">
        <v>1</v>
      </c>
      <c r="U42" s="51">
        <f t="shared" si="5"/>
        <v>10000</v>
      </c>
      <c r="V42" s="71">
        <v>3</v>
      </c>
      <c r="W42" s="72">
        <v>2200</v>
      </c>
      <c r="X42" s="72">
        <v>1</v>
      </c>
      <c r="Y42" s="51">
        <f t="shared" si="6"/>
        <v>6600</v>
      </c>
      <c r="Z42" s="74">
        <v>33</v>
      </c>
      <c r="AA42" s="72">
        <v>450</v>
      </c>
      <c r="AB42" s="72">
        <v>1</v>
      </c>
      <c r="AC42" s="51">
        <f t="shared" si="7"/>
        <v>14850</v>
      </c>
      <c r="AD42" s="71">
        <v>8</v>
      </c>
      <c r="AE42" s="72">
        <v>1500</v>
      </c>
      <c r="AF42" s="72">
        <v>1</v>
      </c>
      <c r="AG42" s="51">
        <f t="shared" si="8"/>
        <v>12000</v>
      </c>
      <c r="AH42" s="71">
        <v>5</v>
      </c>
      <c r="AI42" s="72">
        <v>2500</v>
      </c>
      <c r="AJ42" s="72">
        <v>1</v>
      </c>
      <c r="AK42" s="51">
        <f t="shared" si="9"/>
        <v>12500</v>
      </c>
      <c r="AL42" s="71">
        <v>2</v>
      </c>
      <c r="AM42" s="72">
        <v>2500</v>
      </c>
      <c r="AN42" s="72">
        <v>1</v>
      </c>
      <c r="AO42" s="51">
        <f t="shared" si="10"/>
        <v>5000</v>
      </c>
      <c r="AP42" s="71">
        <v>2</v>
      </c>
      <c r="AQ42" s="72">
        <v>2000</v>
      </c>
      <c r="AR42" s="72">
        <v>1</v>
      </c>
      <c r="AS42" s="51">
        <f t="shared" si="11"/>
        <v>4000</v>
      </c>
      <c r="AT42" s="71">
        <f>60-9</f>
        <v>51</v>
      </c>
      <c r="AU42" s="72">
        <v>650</v>
      </c>
      <c r="AV42" s="72">
        <v>1</v>
      </c>
      <c r="AW42" s="51">
        <f t="shared" si="12"/>
        <v>33150</v>
      </c>
      <c r="AX42" s="16"/>
      <c r="AY42" s="16"/>
      <c r="AZ42" s="16"/>
      <c r="BA42" s="51">
        <f t="shared" si="13"/>
        <v>0</v>
      </c>
      <c r="BB42" s="16"/>
      <c r="BC42" s="16"/>
      <c r="BD42" s="16"/>
      <c r="BE42" s="51">
        <f t="shared" si="14"/>
        <v>0</v>
      </c>
      <c r="BF42" s="16"/>
      <c r="BG42" s="16"/>
      <c r="BH42" s="16"/>
      <c r="BI42" s="51">
        <f t="shared" si="15"/>
        <v>0</v>
      </c>
      <c r="BJ42" s="71">
        <v>2</v>
      </c>
      <c r="BK42" s="72">
        <v>2500</v>
      </c>
      <c r="BL42" s="72">
        <v>1</v>
      </c>
      <c r="BM42" s="51">
        <f t="shared" si="16"/>
        <v>5000</v>
      </c>
      <c r="BN42" s="71">
        <v>1</v>
      </c>
      <c r="BO42" s="72">
        <v>3000</v>
      </c>
      <c r="BP42" s="72">
        <v>1</v>
      </c>
      <c r="BQ42" s="51">
        <f t="shared" si="17"/>
        <v>3000</v>
      </c>
      <c r="BR42" s="16"/>
      <c r="BS42" s="16"/>
      <c r="BT42" s="16"/>
      <c r="BU42" s="51">
        <f t="shared" si="18"/>
        <v>0</v>
      </c>
      <c r="BV42" s="71">
        <v>1</v>
      </c>
      <c r="BW42" s="72">
        <v>30000</v>
      </c>
      <c r="BX42" s="72">
        <v>1</v>
      </c>
      <c r="BY42" s="51">
        <f t="shared" si="19"/>
        <v>30000</v>
      </c>
      <c r="BZ42" s="16"/>
      <c r="CA42" s="16"/>
      <c r="CB42" s="16"/>
      <c r="CC42" s="51">
        <f t="shared" si="20"/>
        <v>0</v>
      </c>
      <c r="CD42" s="71">
        <v>0</v>
      </c>
      <c r="CE42" s="72">
        <v>0</v>
      </c>
      <c r="CF42" s="72">
        <v>1</v>
      </c>
      <c r="CG42" s="51">
        <f t="shared" si="21"/>
        <v>0</v>
      </c>
      <c r="CH42" s="16"/>
      <c r="CI42" s="16"/>
      <c r="CJ42" s="16"/>
      <c r="CK42" s="51">
        <f t="shared" si="22"/>
        <v>0</v>
      </c>
      <c r="CL42" s="16"/>
      <c r="CM42" s="16"/>
      <c r="CN42" s="16"/>
      <c r="CO42" s="51">
        <f t="shared" si="23"/>
        <v>0</v>
      </c>
      <c r="CP42" s="71">
        <v>1</v>
      </c>
      <c r="CQ42" s="72">
        <v>1500</v>
      </c>
      <c r="CR42" s="72">
        <v>1</v>
      </c>
      <c r="CS42" s="51">
        <f t="shared" si="24"/>
        <v>1500</v>
      </c>
      <c r="CT42" s="16"/>
      <c r="CU42" s="16"/>
      <c r="CV42" s="16"/>
      <c r="CW42" s="51">
        <f t="shared" si="25"/>
        <v>0</v>
      </c>
      <c r="CX42" s="16"/>
      <c r="CY42" s="16"/>
      <c r="CZ42" s="16"/>
      <c r="DA42" s="51">
        <f t="shared" si="26"/>
        <v>0</v>
      </c>
      <c r="DB42" s="16"/>
      <c r="DC42" s="16"/>
      <c r="DD42" s="16"/>
      <c r="DE42" s="51">
        <f t="shared" si="27"/>
        <v>0</v>
      </c>
      <c r="DF42" s="51">
        <f t="shared" si="28"/>
        <v>195600</v>
      </c>
    </row>
    <row r="43" spans="1:110" ht="15.75" hidden="1" x14ac:dyDescent="0.25">
      <c r="A43" s="52" t="s">
        <v>115</v>
      </c>
      <c r="B43" s="25"/>
      <c r="C43" s="25"/>
      <c r="D43" s="25"/>
      <c r="E43" s="51">
        <f t="shared" si="1"/>
        <v>0</v>
      </c>
      <c r="F43" s="71">
        <v>0</v>
      </c>
      <c r="G43" s="72">
        <v>0</v>
      </c>
      <c r="H43" s="72">
        <v>1</v>
      </c>
      <c r="I43" s="51">
        <f t="shared" si="2"/>
        <v>0</v>
      </c>
      <c r="J43" s="71">
        <v>1</v>
      </c>
      <c r="K43" s="72">
        <f>15000-2967</f>
        <v>12033</v>
      </c>
      <c r="L43" s="72">
        <v>1</v>
      </c>
      <c r="M43" s="51">
        <f t="shared" si="3"/>
        <v>12033</v>
      </c>
      <c r="N43" s="74">
        <v>4</v>
      </c>
      <c r="O43" s="72">
        <v>7000</v>
      </c>
      <c r="P43" s="72">
        <v>1</v>
      </c>
      <c r="Q43" s="51">
        <f t="shared" si="4"/>
        <v>28000</v>
      </c>
      <c r="R43" s="71">
        <v>1</v>
      </c>
      <c r="S43" s="72">
        <v>3500</v>
      </c>
      <c r="T43" s="72">
        <v>1</v>
      </c>
      <c r="U43" s="51">
        <f t="shared" si="5"/>
        <v>3500</v>
      </c>
      <c r="V43" s="71">
        <v>3</v>
      </c>
      <c r="W43" s="72">
        <v>2200</v>
      </c>
      <c r="X43" s="72">
        <v>1</v>
      </c>
      <c r="Y43" s="51">
        <f t="shared" si="6"/>
        <v>6600</v>
      </c>
      <c r="Z43" s="71">
        <v>12</v>
      </c>
      <c r="AA43" s="72">
        <v>1200</v>
      </c>
      <c r="AB43" s="72">
        <v>1</v>
      </c>
      <c r="AC43" s="51">
        <f t="shared" si="7"/>
        <v>14400</v>
      </c>
      <c r="AD43" s="71">
        <v>3</v>
      </c>
      <c r="AE43" s="72">
        <v>2200</v>
      </c>
      <c r="AF43" s="72">
        <v>1</v>
      </c>
      <c r="AG43" s="51">
        <f t="shared" si="8"/>
        <v>6600</v>
      </c>
      <c r="AH43" s="71">
        <v>4</v>
      </c>
      <c r="AI43" s="72">
        <v>2200</v>
      </c>
      <c r="AJ43" s="72">
        <v>1</v>
      </c>
      <c r="AK43" s="51">
        <f t="shared" si="9"/>
        <v>8800</v>
      </c>
      <c r="AL43" s="71">
        <v>0</v>
      </c>
      <c r="AM43" s="72">
        <v>0</v>
      </c>
      <c r="AN43" s="72">
        <v>1</v>
      </c>
      <c r="AO43" s="51">
        <f t="shared" si="10"/>
        <v>0</v>
      </c>
      <c r="AP43" s="71">
        <v>1</v>
      </c>
      <c r="AQ43" s="72">
        <v>4500</v>
      </c>
      <c r="AR43" s="72">
        <v>1</v>
      </c>
      <c r="AS43" s="51">
        <f t="shared" si="11"/>
        <v>4500</v>
      </c>
      <c r="AT43" s="71">
        <v>12</v>
      </c>
      <c r="AU43" s="72">
        <v>650</v>
      </c>
      <c r="AV43" s="72">
        <v>1</v>
      </c>
      <c r="AW43" s="51">
        <f t="shared" si="12"/>
        <v>7800</v>
      </c>
      <c r="AX43" s="16"/>
      <c r="AY43" s="16"/>
      <c r="AZ43" s="16"/>
      <c r="BA43" s="51">
        <f t="shared" si="13"/>
        <v>0</v>
      </c>
      <c r="BB43" s="16"/>
      <c r="BC43" s="16"/>
      <c r="BD43" s="16"/>
      <c r="BE43" s="51">
        <f t="shared" si="14"/>
        <v>0</v>
      </c>
      <c r="BF43" s="16"/>
      <c r="BG43" s="16"/>
      <c r="BH43" s="16"/>
      <c r="BI43" s="51">
        <f t="shared" si="15"/>
        <v>0</v>
      </c>
      <c r="BJ43" s="71">
        <v>2</v>
      </c>
      <c r="BK43" s="72">
        <v>8000</v>
      </c>
      <c r="BL43" s="72">
        <v>1</v>
      </c>
      <c r="BM43" s="51">
        <f t="shared" si="16"/>
        <v>16000</v>
      </c>
      <c r="BN43" s="71">
        <v>2</v>
      </c>
      <c r="BO43" s="72">
        <v>17000</v>
      </c>
      <c r="BP43" s="72">
        <v>1</v>
      </c>
      <c r="BQ43" s="51">
        <f t="shared" si="17"/>
        <v>34000</v>
      </c>
      <c r="BR43" s="16"/>
      <c r="BS43" s="16"/>
      <c r="BT43" s="16"/>
      <c r="BU43" s="51">
        <f t="shared" si="18"/>
        <v>0</v>
      </c>
      <c r="BV43" s="71">
        <v>2</v>
      </c>
      <c r="BW43" s="72">
        <v>8000</v>
      </c>
      <c r="BX43" s="72">
        <v>1</v>
      </c>
      <c r="BY43" s="51">
        <f t="shared" si="19"/>
        <v>16000</v>
      </c>
      <c r="BZ43" s="16"/>
      <c r="CA43" s="16"/>
      <c r="CB43" s="16"/>
      <c r="CC43" s="51">
        <f t="shared" si="20"/>
        <v>0</v>
      </c>
      <c r="CD43" s="71">
        <v>0</v>
      </c>
      <c r="CE43" s="72">
        <v>0</v>
      </c>
      <c r="CF43" s="72">
        <v>1</v>
      </c>
      <c r="CG43" s="51">
        <f t="shared" si="21"/>
        <v>0</v>
      </c>
      <c r="CH43" s="16"/>
      <c r="CI43" s="16"/>
      <c r="CJ43" s="16"/>
      <c r="CK43" s="51">
        <f t="shared" si="22"/>
        <v>0</v>
      </c>
      <c r="CL43" s="16"/>
      <c r="CM43" s="16"/>
      <c r="CN43" s="16"/>
      <c r="CO43" s="51">
        <f t="shared" si="23"/>
        <v>0</v>
      </c>
      <c r="CP43" s="71">
        <v>4</v>
      </c>
      <c r="CQ43" s="72">
        <v>1350</v>
      </c>
      <c r="CR43" s="72">
        <v>1</v>
      </c>
      <c r="CS43" s="51">
        <f t="shared" si="24"/>
        <v>5400</v>
      </c>
      <c r="CT43" s="16"/>
      <c r="CU43" s="16"/>
      <c r="CV43" s="16"/>
      <c r="CW43" s="51">
        <f t="shared" si="25"/>
        <v>0</v>
      </c>
      <c r="CX43" s="16"/>
      <c r="CY43" s="16"/>
      <c r="CZ43" s="16"/>
      <c r="DA43" s="51">
        <f t="shared" si="26"/>
        <v>0</v>
      </c>
      <c r="DB43" s="16"/>
      <c r="DC43" s="16"/>
      <c r="DD43" s="16"/>
      <c r="DE43" s="51">
        <f t="shared" si="27"/>
        <v>0</v>
      </c>
      <c r="DF43" s="51">
        <f t="shared" si="28"/>
        <v>163633</v>
      </c>
    </row>
    <row r="44" spans="1:110" ht="15.75" hidden="1" x14ac:dyDescent="0.25">
      <c r="A44" s="52" t="s">
        <v>116</v>
      </c>
      <c r="B44" s="25"/>
      <c r="C44" s="25"/>
      <c r="D44" s="25"/>
      <c r="E44" s="51">
        <f t="shared" si="1"/>
        <v>0</v>
      </c>
      <c r="F44" s="71">
        <v>0</v>
      </c>
      <c r="G44" s="72">
        <v>0</v>
      </c>
      <c r="H44" s="72">
        <v>1</v>
      </c>
      <c r="I44" s="51">
        <f t="shared" si="2"/>
        <v>0</v>
      </c>
      <c r="J44" s="71">
        <v>0</v>
      </c>
      <c r="K44" s="72">
        <v>1000</v>
      </c>
      <c r="L44" s="72">
        <v>1</v>
      </c>
      <c r="M44" s="51">
        <f t="shared" si="3"/>
        <v>0</v>
      </c>
      <c r="N44" s="74">
        <v>3</v>
      </c>
      <c r="O44" s="72">
        <v>4000</v>
      </c>
      <c r="P44" s="72">
        <v>1</v>
      </c>
      <c r="Q44" s="51">
        <f t="shared" si="4"/>
        <v>12000</v>
      </c>
      <c r="R44" s="71">
        <v>3</v>
      </c>
      <c r="S44" s="72">
        <v>3500</v>
      </c>
      <c r="T44" s="72">
        <v>1</v>
      </c>
      <c r="U44" s="51">
        <f t="shared" si="5"/>
        <v>10500</v>
      </c>
      <c r="V44" s="71">
        <v>3</v>
      </c>
      <c r="W44" s="72">
        <v>2200</v>
      </c>
      <c r="X44" s="72">
        <v>1</v>
      </c>
      <c r="Y44" s="51">
        <f t="shared" si="6"/>
        <v>6600</v>
      </c>
      <c r="Z44" s="74">
        <v>0</v>
      </c>
      <c r="AA44" s="72">
        <v>800</v>
      </c>
      <c r="AB44" s="72">
        <v>1</v>
      </c>
      <c r="AC44" s="51">
        <f t="shared" si="7"/>
        <v>0</v>
      </c>
      <c r="AD44" s="71">
        <v>0</v>
      </c>
      <c r="AE44" s="72">
        <v>0</v>
      </c>
      <c r="AF44" s="72">
        <v>1</v>
      </c>
      <c r="AG44" s="51">
        <f t="shared" si="8"/>
        <v>0</v>
      </c>
      <c r="AH44" s="71">
        <v>0</v>
      </c>
      <c r="AI44" s="72">
        <v>0</v>
      </c>
      <c r="AJ44" s="72">
        <v>1</v>
      </c>
      <c r="AK44" s="51">
        <f t="shared" si="9"/>
        <v>0</v>
      </c>
      <c r="AL44" s="71">
        <v>2</v>
      </c>
      <c r="AM44" s="72">
        <v>800</v>
      </c>
      <c r="AN44" s="72">
        <v>1</v>
      </c>
      <c r="AO44" s="51">
        <f t="shared" si="10"/>
        <v>1600</v>
      </c>
      <c r="AP44" s="71">
        <v>2</v>
      </c>
      <c r="AQ44" s="72">
        <v>600</v>
      </c>
      <c r="AR44" s="72">
        <v>1</v>
      </c>
      <c r="AS44" s="51">
        <f t="shared" si="11"/>
        <v>1200</v>
      </c>
      <c r="AT44" s="71">
        <v>35</v>
      </c>
      <c r="AU44" s="72">
        <v>650</v>
      </c>
      <c r="AV44" s="72">
        <v>1</v>
      </c>
      <c r="AW44" s="51">
        <f t="shared" si="12"/>
        <v>22750</v>
      </c>
      <c r="AX44" s="16"/>
      <c r="AY44" s="16"/>
      <c r="AZ44" s="16"/>
      <c r="BA44" s="51">
        <f t="shared" si="13"/>
        <v>0</v>
      </c>
      <c r="BB44" s="16"/>
      <c r="BC44" s="16"/>
      <c r="BD44" s="16"/>
      <c r="BE44" s="51">
        <f t="shared" si="14"/>
        <v>0</v>
      </c>
      <c r="BF44" s="16"/>
      <c r="BG44" s="16"/>
      <c r="BH44" s="16"/>
      <c r="BI44" s="51">
        <f t="shared" si="15"/>
        <v>0</v>
      </c>
      <c r="BJ44" s="71">
        <v>2</v>
      </c>
      <c r="BK44" s="72">
        <v>6500</v>
      </c>
      <c r="BL44" s="72">
        <v>1</v>
      </c>
      <c r="BM44" s="51">
        <f t="shared" si="16"/>
        <v>13000</v>
      </c>
      <c r="BN44" s="71">
        <v>0</v>
      </c>
      <c r="BO44" s="72">
        <v>0</v>
      </c>
      <c r="BP44" s="72">
        <v>1</v>
      </c>
      <c r="BQ44" s="51">
        <f t="shared" si="17"/>
        <v>0</v>
      </c>
      <c r="BR44" s="16"/>
      <c r="BS44" s="16"/>
      <c r="BT44" s="16"/>
      <c r="BU44" s="51">
        <f t="shared" si="18"/>
        <v>0</v>
      </c>
      <c r="BV44" s="71">
        <v>1</v>
      </c>
      <c r="BW44" s="72">
        <v>4500</v>
      </c>
      <c r="BX44" s="72">
        <v>1</v>
      </c>
      <c r="BY44" s="51">
        <f t="shared" si="19"/>
        <v>4500</v>
      </c>
      <c r="BZ44" s="16"/>
      <c r="CA44" s="16"/>
      <c r="CB44" s="16"/>
      <c r="CC44" s="51">
        <f t="shared" si="20"/>
        <v>0</v>
      </c>
      <c r="CD44" s="71">
        <v>0</v>
      </c>
      <c r="CE44" s="72">
        <v>0</v>
      </c>
      <c r="CF44" s="72">
        <v>1</v>
      </c>
      <c r="CG44" s="51">
        <f t="shared" si="21"/>
        <v>0</v>
      </c>
      <c r="CH44" s="16"/>
      <c r="CI44" s="16"/>
      <c r="CJ44" s="16"/>
      <c r="CK44" s="51">
        <f t="shared" si="22"/>
        <v>0</v>
      </c>
      <c r="CL44" s="16"/>
      <c r="CM44" s="16"/>
      <c r="CN44" s="16"/>
      <c r="CO44" s="51">
        <f t="shared" si="23"/>
        <v>0</v>
      </c>
      <c r="CP44" s="71">
        <v>1</v>
      </c>
      <c r="CQ44" s="72">
        <v>2000</v>
      </c>
      <c r="CR44" s="72">
        <v>1</v>
      </c>
      <c r="CS44" s="51">
        <f t="shared" si="24"/>
        <v>2000</v>
      </c>
      <c r="CT44" s="16"/>
      <c r="CU44" s="16"/>
      <c r="CV44" s="16"/>
      <c r="CW44" s="51">
        <f t="shared" si="25"/>
        <v>0</v>
      </c>
      <c r="CX44" s="16"/>
      <c r="CY44" s="16"/>
      <c r="CZ44" s="16"/>
      <c r="DA44" s="51">
        <f t="shared" si="26"/>
        <v>0</v>
      </c>
      <c r="DB44" s="16"/>
      <c r="DC44" s="16"/>
      <c r="DD44" s="16"/>
      <c r="DE44" s="51">
        <f t="shared" si="27"/>
        <v>0</v>
      </c>
      <c r="DF44" s="51">
        <f t="shared" si="28"/>
        <v>74150</v>
      </c>
    </row>
    <row r="45" spans="1:110" ht="15.75" hidden="1" x14ac:dyDescent="0.25">
      <c r="A45" s="52" t="s">
        <v>117</v>
      </c>
      <c r="B45" s="25"/>
      <c r="C45" s="25"/>
      <c r="D45" s="25"/>
      <c r="E45" s="51">
        <f t="shared" si="1"/>
        <v>0</v>
      </c>
      <c r="F45" s="71">
        <v>0</v>
      </c>
      <c r="G45" s="72">
        <v>0</v>
      </c>
      <c r="H45" s="72">
        <v>1</v>
      </c>
      <c r="I45" s="51">
        <f t="shared" si="2"/>
        <v>0</v>
      </c>
      <c r="J45" s="71">
        <v>0</v>
      </c>
      <c r="K45" s="72">
        <v>0</v>
      </c>
      <c r="L45" s="72">
        <v>1</v>
      </c>
      <c r="M45" s="51">
        <f t="shared" si="3"/>
        <v>0</v>
      </c>
      <c r="N45" s="74">
        <v>6</v>
      </c>
      <c r="O45" s="72">
        <v>4000</v>
      </c>
      <c r="P45" s="72">
        <v>1</v>
      </c>
      <c r="Q45" s="51">
        <f t="shared" si="4"/>
        <v>24000</v>
      </c>
      <c r="R45" s="71">
        <v>2</v>
      </c>
      <c r="S45" s="72">
        <v>3500</v>
      </c>
      <c r="T45" s="72">
        <v>1</v>
      </c>
      <c r="U45" s="51">
        <f t="shared" si="5"/>
        <v>7000</v>
      </c>
      <c r="V45" s="71">
        <v>3</v>
      </c>
      <c r="W45" s="72">
        <v>2200</v>
      </c>
      <c r="X45" s="72">
        <v>1</v>
      </c>
      <c r="Y45" s="51">
        <f t="shared" si="6"/>
        <v>6600</v>
      </c>
      <c r="Z45" s="74">
        <v>0</v>
      </c>
      <c r="AA45" s="72">
        <v>0</v>
      </c>
      <c r="AB45" s="72">
        <v>1</v>
      </c>
      <c r="AC45" s="51">
        <f t="shared" si="7"/>
        <v>0</v>
      </c>
      <c r="AD45" s="71">
        <v>5</v>
      </c>
      <c r="AE45" s="72">
        <v>2200</v>
      </c>
      <c r="AF45" s="72">
        <v>1</v>
      </c>
      <c r="AG45" s="51">
        <f t="shared" si="8"/>
        <v>11000</v>
      </c>
      <c r="AH45" s="71">
        <v>3</v>
      </c>
      <c r="AI45" s="72">
        <v>2300</v>
      </c>
      <c r="AJ45" s="72">
        <v>1</v>
      </c>
      <c r="AK45" s="51">
        <f t="shared" si="9"/>
        <v>6900</v>
      </c>
      <c r="AL45" s="71">
        <v>1</v>
      </c>
      <c r="AM45" s="72">
        <v>6500</v>
      </c>
      <c r="AN45" s="72">
        <v>1</v>
      </c>
      <c r="AO45" s="51">
        <f t="shared" si="10"/>
        <v>6500</v>
      </c>
      <c r="AP45" s="71">
        <v>1</v>
      </c>
      <c r="AQ45" s="72">
        <v>1000</v>
      </c>
      <c r="AR45" s="72">
        <v>1</v>
      </c>
      <c r="AS45" s="51">
        <f t="shared" si="11"/>
        <v>1000</v>
      </c>
      <c r="AT45" s="71">
        <v>8</v>
      </c>
      <c r="AU45" s="72">
        <v>650</v>
      </c>
      <c r="AV45" s="72">
        <v>1</v>
      </c>
      <c r="AW45" s="51">
        <f t="shared" si="12"/>
        <v>5200</v>
      </c>
      <c r="AX45" s="16"/>
      <c r="AY45" s="16"/>
      <c r="AZ45" s="16"/>
      <c r="BA45" s="51">
        <f t="shared" si="13"/>
        <v>0</v>
      </c>
      <c r="BB45" s="16"/>
      <c r="BC45" s="16"/>
      <c r="BD45" s="16"/>
      <c r="BE45" s="51">
        <f t="shared" si="14"/>
        <v>0</v>
      </c>
      <c r="BF45" s="16"/>
      <c r="BG45" s="16"/>
      <c r="BH45" s="16"/>
      <c r="BI45" s="51">
        <f t="shared" si="15"/>
        <v>0</v>
      </c>
      <c r="BJ45" s="71">
        <v>1</v>
      </c>
      <c r="BK45" s="72">
        <v>5500</v>
      </c>
      <c r="BL45" s="72">
        <v>1</v>
      </c>
      <c r="BM45" s="51">
        <f t="shared" si="16"/>
        <v>5500</v>
      </c>
      <c r="BN45" s="71">
        <v>1</v>
      </c>
      <c r="BO45" s="72">
        <v>20000</v>
      </c>
      <c r="BP45" s="72">
        <v>1</v>
      </c>
      <c r="BQ45" s="51">
        <f t="shared" si="17"/>
        <v>20000</v>
      </c>
      <c r="BR45" s="16"/>
      <c r="BS45" s="16"/>
      <c r="BT45" s="16"/>
      <c r="BU45" s="51">
        <f t="shared" si="18"/>
        <v>0</v>
      </c>
      <c r="BV45" s="71">
        <v>1</v>
      </c>
      <c r="BW45" s="72">
        <v>25000</v>
      </c>
      <c r="BX45" s="72">
        <v>1</v>
      </c>
      <c r="BY45" s="51">
        <f t="shared" si="19"/>
        <v>25000</v>
      </c>
      <c r="BZ45" s="16"/>
      <c r="CA45" s="16"/>
      <c r="CB45" s="16"/>
      <c r="CC45" s="51">
        <f t="shared" si="20"/>
        <v>0</v>
      </c>
      <c r="CD45" s="71">
        <v>0</v>
      </c>
      <c r="CE45" s="72">
        <v>0</v>
      </c>
      <c r="CF45" s="72">
        <v>1</v>
      </c>
      <c r="CG45" s="51">
        <f t="shared" si="21"/>
        <v>0</v>
      </c>
      <c r="CH45" s="16"/>
      <c r="CI45" s="16"/>
      <c r="CJ45" s="16"/>
      <c r="CK45" s="51">
        <f t="shared" si="22"/>
        <v>0</v>
      </c>
      <c r="CL45" s="16"/>
      <c r="CM45" s="16"/>
      <c r="CN45" s="16"/>
      <c r="CO45" s="51">
        <f t="shared" si="23"/>
        <v>0</v>
      </c>
      <c r="CP45" s="71">
        <v>1</v>
      </c>
      <c r="CQ45" s="72">
        <v>12000</v>
      </c>
      <c r="CR45" s="72">
        <v>1</v>
      </c>
      <c r="CS45" s="51">
        <f t="shared" si="24"/>
        <v>12000</v>
      </c>
      <c r="CT45" s="16"/>
      <c r="CU45" s="16"/>
      <c r="CV45" s="16"/>
      <c r="CW45" s="51">
        <f t="shared" si="25"/>
        <v>0</v>
      </c>
      <c r="CX45" s="16"/>
      <c r="CY45" s="16"/>
      <c r="CZ45" s="16"/>
      <c r="DA45" s="51">
        <f t="shared" si="26"/>
        <v>0</v>
      </c>
      <c r="DB45" s="16"/>
      <c r="DC45" s="16"/>
      <c r="DD45" s="16"/>
      <c r="DE45" s="51">
        <f t="shared" si="27"/>
        <v>0</v>
      </c>
      <c r="DF45" s="51">
        <f t="shared" si="28"/>
        <v>130700</v>
      </c>
    </row>
    <row r="46" spans="1:110" ht="15.75" hidden="1" x14ac:dyDescent="0.25">
      <c r="A46" s="52" t="s">
        <v>118</v>
      </c>
      <c r="B46" s="25"/>
      <c r="C46" s="25"/>
      <c r="D46" s="25"/>
      <c r="E46" s="51">
        <f t="shared" si="1"/>
        <v>0</v>
      </c>
      <c r="F46" s="71">
        <v>0</v>
      </c>
      <c r="G46" s="72">
        <v>0</v>
      </c>
      <c r="H46" s="72">
        <v>1</v>
      </c>
      <c r="I46" s="51">
        <f t="shared" si="2"/>
        <v>0</v>
      </c>
      <c r="J46" s="71">
        <v>0</v>
      </c>
      <c r="K46" s="72">
        <v>0</v>
      </c>
      <c r="L46" s="72">
        <v>1</v>
      </c>
      <c r="M46" s="51">
        <f t="shared" si="3"/>
        <v>0</v>
      </c>
      <c r="N46" s="103">
        <v>8</v>
      </c>
      <c r="O46" s="72">
        <v>7000</v>
      </c>
      <c r="P46" s="72">
        <v>1</v>
      </c>
      <c r="Q46" s="51">
        <f t="shared" si="4"/>
        <v>56000</v>
      </c>
      <c r="R46" s="71">
        <v>1</v>
      </c>
      <c r="S46" s="72">
        <v>4500</v>
      </c>
      <c r="T46" s="72">
        <v>1</v>
      </c>
      <c r="U46" s="51">
        <f t="shared" si="5"/>
        <v>4500</v>
      </c>
      <c r="V46" s="71">
        <v>1</v>
      </c>
      <c r="W46" s="72">
        <v>2300</v>
      </c>
      <c r="X46" s="72">
        <v>1</v>
      </c>
      <c r="Y46" s="51">
        <f t="shared" si="6"/>
        <v>2300</v>
      </c>
      <c r="Z46" s="74">
        <v>21</v>
      </c>
      <c r="AA46" s="72">
        <v>1000</v>
      </c>
      <c r="AB46" s="72">
        <v>1</v>
      </c>
      <c r="AC46" s="51">
        <f t="shared" si="7"/>
        <v>21000</v>
      </c>
      <c r="AD46" s="71">
        <v>0</v>
      </c>
      <c r="AE46" s="72">
        <v>0</v>
      </c>
      <c r="AF46" s="72">
        <v>1</v>
      </c>
      <c r="AG46" s="51">
        <f t="shared" si="8"/>
        <v>0</v>
      </c>
      <c r="AH46" s="71">
        <v>2</v>
      </c>
      <c r="AI46" s="72">
        <v>3000</v>
      </c>
      <c r="AJ46" s="72">
        <v>1</v>
      </c>
      <c r="AK46" s="51">
        <f t="shared" si="9"/>
        <v>6000</v>
      </c>
      <c r="AL46" s="71">
        <v>0</v>
      </c>
      <c r="AM46" s="72">
        <v>0</v>
      </c>
      <c r="AN46" s="72">
        <v>1</v>
      </c>
      <c r="AO46" s="51">
        <f t="shared" si="10"/>
        <v>0</v>
      </c>
      <c r="AP46" s="71">
        <v>1</v>
      </c>
      <c r="AQ46" s="72">
        <v>2000</v>
      </c>
      <c r="AR46" s="72">
        <v>1</v>
      </c>
      <c r="AS46" s="51">
        <f t="shared" si="11"/>
        <v>2000</v>
      </c>
      <c r="AT46" s="71">
        <v>30</v>
      </c>
      <c r="AU46" s="72">
        <v>650</v>
      </c>
      <c r="AV46" s="72">
        <v>1</v>
      </c>
      <c r="AW46" s="51">
        <f t="shared" si="12"/>
        <v>19500</v>
      </c>
      <c r="AX46" s="16"/>
      <c r="AY46" s="16"/>
      <c r="AZ46" s="16"/>
      <c r="BA46" s="51">
        <f t="shared" si="13"/>
        <v>0</v>
      </c>
      <c r="BB46" s="16"/>
      <c r="BC46" s="16"/>
      <c r="BD46" s="16"/>
      <c r="BE46" s="51">
        <f t="shared" si="14"/>
        <v>0</v>
      </c>
      <c r="BF46" s="16"/>
      <c r="BG46" s="16"/>
      <c r="BH46" s="16"/>
      <c r="BI46" s="51">
        <f t="shared" si="15"/>
        <v>0</v>
      </c>
      <c r="BJ46" s="71">
        <v>2</v>
      </c>
      <c r="BK46" s="72">
        <v>5000</v>
      </c>
      <c r="BL46" s="72">
        <v>1</v>
      </c>
      <c r="BM46" s="51">
        <f t="shared" si="16"/>
        <v>10000</v>
      </c>
      <c r="BN46" s="71">
        <v>1</v>
      </c>
      <c r="BO46" s="72">
        <v>15000</v>
      </c>
      <c r="BP46" s="72">
        <v>1</v>
      </c>
      <c r="BQ46" s="51">
        <f t="shared" si="17"/>
        <v>15000</v>
      </c>
      <c r="BR46" s="16"/>
      <c r="BS46" s="16"/>
      <c r="BT46" s="16"/>
      <c r="BU46" s="51">
        <f t="shared" si="18"/>
        <v>0</v>
      </c>
      <c r="BV46" s="71">
        <v>1</v>
      </c>
      <c r="BW46" s="72">
        <v>35000</v>
      </c>
      <c r="BX46" s="72">
        <v>1</v>
      </c>
      <c r="BY46" s="51">
        <f t="shared" si="19"/>
        <v>35000</v>
      </c>
      <c r="BZ46" s="16"/>
      <c r="CA46" s="16"/>
      <c r="CB46" s="16"/>
      <c r="CC46" s="51">
        <f t="shared" si="20"/>
        <v>0</v>
      </c>
      <c r="CD46" s="71">
        <v>0</v>
      </c>
      <c r="CE46" s="72">
        <v>0</v>
      </c>
      <c r="CF46" s="72">
        <v>1</v>
      </c>
      <c r="CG46" s="51">
        <f t="shared" si="21"/>
        <v>0</v>
      </c>
      <c r="CH46" s="16"/>
      <c r="CI46" s="16"/>
      <c r="CJ46" s="16"/>
      <c r="CK46" s="51">
        <f t="shared" si="22"/>
        <v>0</v>
      </c>
      <c r="CL46" s="16"/>
      <c r="CM46" s="16"/>
      <c r="CN46" s="16"/>
      <c r="CO46" s="51">
        <f t="shared" si="23"/>
        <v>0</v>
      </c>
      <c r="CP46" s="71">
        <v>1</v>
      </c>
      <c r="CQ46" s="72">
        <v>1000</v>
      </c>
      <c r="CR46" s="72">
        <v>1</v>
      </c>
      <c r="CS46" s="51">
        <f t="shared" si="24"/>
        <v>1000</v>
      </c>
      <c r="CT46" s="16"/>
      <c r="CU46" s="16"/>
      <c r="CV46" s="16"/>
      <c r="CW46" s="51">
        <f t="shared" si="25"/>
        <v>0</v>
      </c>
      <c r="CX46" s="16"/>
      <c r="CY46" s="16"/>
      <c r="CZ46" s="16"/>
      <c r="DA46" s="51">
        <f t="shared" si="26"/>
        <v>0</v>
      </c>
      <c r="DB46" s="16"/>
      <c r="DC46" s="16"/>
      <c r="DD46" s="16"/>
      <c r="DE46" s="51">
        <f t="shared" si="27"/>
        <v>0</v>
      </c>
      <c r="DF46" s="51">
        <f t="shared" si="28"/>
        <v>172300</v>
      </c>
    </row>
    <row r="47" spans="1:110" ht="15.75" hidden="1" x14ac:dyDescent="0.25">
      <c r="A47" s="52" t="s">
        <v>0</v>
      </c>
      <c r="B47" s="25"/>
      <c r="C47" s="25"/>
      <c r="D47" s="25"/>
      <c r="E47" s="51">
        <f t="shared" si="1"/>
        <v>0</v>
      </c>
      <c r="F47" s="103">
        <v>0</v>
      </c>
      <c r="G47" s="72">
        <v>0</v>
      </c>
      <c r="H47" s="72">
        <v>1</v>
      </c>
      <c r="I47" s="51">
        <f t="shared" si="2"/>
        <v>0</v>
      </c>
      <c r="J47" s="71">
        <v>0</v>
      </c>
      <c r="K47" s="72">
        <v>0</v>
      </c>
      <c r="L47" s="72">
        <v>1</v>
      </c>
      <c r="M47" s="51">
        <f t="shared" si="3"/>
        <v>0</v>
      </c>
      <c r="N47" s="74">
        <v>1</v>
      </c>
      <c r="O47" s="72">
        <v>6000</v>
      </c>
      <c r="P47" s="72">
        <v>1</v>
      </c>
      <c r="Q47" s="51">
        <f t="shared" si="4"/>
        <v>6000</v>
      </c>
      <c r="R47" s="71">
        <v>1</v>
      </c>
      <c r="S47" s="72">
        <v>5000</v>
      </c>
      <c r="T47" s="72">
        <v>1</v>
      </c>
      <c r="U47" s="51">
        <f t="shared" si="5"/>
        <v>5000</v>
      </c>
      <c r="V47" s="71">
        <v>0</v>
      </c>
      <c r="W47" s="72">
        <v>0</v>
      </c>
      <c r="X47" s="72">
        <v>1</v>
      </c>
      <c r="Y47" s="51">
        <f t="shared" si="6"/>
        <v>0</v>
      </c>
      <c r="Z47" s="71">
        <v>0</v>
      </c>
      <c r="AA47" s="72">
        <v>0</v>
      </c>
      <c r="AB47" s="72">
        <v>1</v>
      </c>
      <c r="AC47" s="51">
        <f t="shared" si="7"/>
        <v>0</v>
      </c>
      <c r="AD47" s="71">
        <v>0</v>
      </c>
      <c r="AE47" s="72">
        <v>0</v>
      </c>
      <c r="AF47" s="72">
        <v>1</v>
      </c>
      <c r="AG47" s="51">
        <f t="shared" si="8"/>
        <v>0</v>
      </c>
      <c r="AH47" s="71">
        <v>0</v>
      </c>
      <c r="AI47" s="72">
        <v>0</v>
      </c>
      <c r="AJ47" s="72">
        <v>1</v>
      </c>
      <c r="AK47" s="51">
        <f t="shared" si="9"/>
        <v>0</v>
      </c>
      <c r="AL47" s="71">
        <v>0</v>
      </c>
      <c r="AM47" s="72">
        <v>0</v>
      </c>
      <c r="AN47" s="72">
        <v>1</v>
      </c>
      <c r="AO47" s="51">
        <f t="shared" si="10"/>
        <v>0</v>
      </c>
      <c r="AP47" s="71">
        <v>0</v>
      </c>
      <c r="AQ47" s="72">
        <v>0</v>
      </c>
      <c r="AR47" s="72">
        <v>1</v>
      </c>
      <c r="AS47" s="51">
        <f t="shared" si="11"/>
        <v>0</v>
      </c>
      <c r="AT47" s="71">
        <v>20</v>
      </c>
      <c r="AU47" s="72">
        <v>650</v>
      </c>
      <c r="AV47" s="72">
        <v>1</v>
      </c>
      <c r="AW47" s="51">
        <f t="shared" si="12"/>
        <v>13000</v>
      </c>
      <c r="AX47" s="16"/>
      <c r="AY47" s="16"/>
      <c r="AZ47" s="16"/>
      <c r="BA47" s="51">
        <f t="shared" si="13"/>
        <v>0</v>
      </c>
      <c r="BB47" s="16"/>
      <c r="BC47" s="16"/>
      <c r="BD47" s="16"/>
      <c r="BE47" s="51">
        <f t="shared" si="14"/>
        <v>0</v>
      </c>
      <c r="BF47" s="16"/>
      <c r="BG47" s="16"/>
      <c r="BH47" s="16"/>
      <c r="BI47" s="51">
        <f t="shared" si="15"/>
        <v>0</v>
      </c>
      <c r="BJ47" s="71">
        <v>1</v>
      </c>
      <c r="BK47" s="72">
        <v>5000</v>
      </c>
      <c r="BL47" s="72">
        <v>1</v>
      </c>
      <c r="BM47" s="51">
        <f t="shared" si="16"/>
        <v>5000</v>
      </c>
      <c r="BN47" s="71">
        <v>0</v>
      </c>
      <c r="BO47" s="72">
        <v>0</v>
      </c>
      <c r="BP47" s="72">
        <v>1</v>
      </c>
      <c r="BQ47" s="51">
        <f t="shared" si="17"/>
        <v>0</v>
      </c>
      <c r="BR47" s="16"/>
      <c r="BS47" s="16"/>
      <c r="BT47" s="16"/>
      <c r="BU47" s="51">
        <f t="shared" si="18"/>
        <v>0</v>
      </c>
      <c r="BV47" s="71">
        <v>1</v>
      </c>
      <c r="BW47" s="72">
        <v>30000</v>
      </c>
      <c r="BX47" s="72">
        <v>1</v>
      </c>
      <c r="BY47" s="51">
        <f t="shared" si="19"/>
        <v>30000</v>
      </c>
      <c r="BZ47" s="16"/>
      <c r="CA47" s="16"/>
      <c r="CB47" s="16"/>
      <c r="CC47" s="51">
        <f t="shared" si="20"/>
        <v>0</v>
      </c>
      <c r="CD47" s="71">
        <v>0</v>
      </c>
      <c r="CE47" s="72">
        <v>0</v>
      </c>
      <c r="CF47" s="72">
        <v>1</v>
      </c>
      <c r="CG47" s="51">
        <f t="shared" si="21"/>
        <v>0</v>
      </c>
      <c r="CH47" s="16"/>
      <c r="CI47" s="16"/>
      <c r="CJ47" s="16"/>
      <c r="CK47" s="51">
        <f t="shared" si="22"/>
        <v>0</v>
      </c>
      <c r="CL47" s="16"/>
      <c r="CM47" s="16"/>
      <c r="CN47" s="16"/>
      <c r="CO47" s="51">
        <f t="shared" si="23"/>
        <v>0</v>
      </c>
      <c r="CP47" s="71">
        <v>1</v>
      </c>
      <c r="CQ47" s="72">
        <v>900</v>
      </c>
      <c r="CR47" s="72">
        <v>1</v>
      </c>
      <c r="CS47" s="51">
        <f t="shared" si="24"/>
        <v>900</v>
      </c>
      <c r="CT47" s="16"/>
      <c r="CU47" s="16"/>
      <c r="CV47" s="16"/>
      <c r="CW47" s="51">
        <f t="shared" si="25"/>
        <v>0</v>
      </c>
      <c r="CX47" s="16"/>
      <c r="CY47" s="16"/>
      <c r="CZ47" s="16"/>
      <c r="DA47" s="51">
        <f t="shared" si="26"/>
        <v>0</v>
      </c>
      <c r="DB47" s="16"/>
      <c r="DC47" s="16"/>
      <c r="DD47" s="16"/>
      <c r="DE47" s="51">
        <f t="shared" si="27"/>
        <v>0</v>
      </c>
      <c r="DF47" s="51">
        <f t="shared" si="28"/>
        <v>59900</v>
      </c>
    </row>
    <row r="48" spans="1:110" ht="15.75" hidden="1" x14ac:dyDescent="0.25">
      <c r="A48" s="52" t="s">
        <v>119</v>
      </c>
      <c r="B48" s="25"/>
      <c r="C48" s="25"/>
      <c r="D48" s="25"/>
      <c r="E48" s="51">
        <f t="shared" si="1"/>
        <v>0</v>
      </c>
      <c r="F48" s="71">
        <v>0</v>
      </c>
      <c r="G48" s="72">
        <v>0</v>
      </c>
      <c r="H48" s="72">
        <v>1</v>
      </c>
      <c r="I48" s="51">
        <f t="shared" si="2"/>
        <v>0</v>
      </c>
      <c r="J48" s="71">
        <v>1</v>
      </c>
      <c r="K48" s="72">
        <v>15000</v>
      </c>
      <c r="L48" s="72">
        <v>1</v>
      </c>
      <c r="M48" s="51">
        <f t="shared" si="3"/>
        <v>15000</v>
      </c>
      <c r="N48" s="103">
        <v>8</v>
      </c>
      <c r="O48" s="72">
        <v>6000</v>
      </c>
      <c r="P48" s="72">
        <v>1</v>
      </c>
      <c r="Q48" s="51">
        <f t="shared" si="4"/>
        <v>48000</v>
      </c>
      <c r="R48" s="71">
        <v>2</v>
      </c>
      <c r="S48" s="72">
        <v>7000</v>
      </c>
      <c r="T48" s="72">
        <v>1</v>
      </c>
      <c r="U48" s="51">
        <f t="shared" si="5"/>
        <v>14000</v>
      </c>
      <c r="V48" s="71">
        <v>8</v>
      </c>
      <c r="W48" s="72">
        <v>3000</v>
      </c>
      <c r="X48" s="72">
        <v>1</v>
      </c>
      <c r="Y48" s="51">
        <f t="shared" si="6"/>
        <v>24000</v>
      </c>
      <c r="Z48" s="71">
        <v>15</v>
      </c>
      <c r="AA48" s="72">
        <v>3500</v>
      </c>
      <c r="AB48" s="72">
        <v>1</v>
      </c>
      <c r="AC48" s="51">
        <f t="shared" si="7"/>
        <v>52500</v>
      </c>
      <c r="AD48" s="71">
        <v>7</v>
      </c>
      <c r="AE48" s="72">
        <v>2000</v>
      </c>
      <c r="AF48" s="72">
        <v>1</v>
      </c>
      <c r="AG48" s="51">
        <f t="shared" si="8"/>
        <v>14000</v>
      </c>
      <c r="AH48" s="71">
        <v>7</v>
      </c>
      <c r="AI48" s="72">
        <v>2300</v>
      </c>
      <c r="AJ48" s="72">
        <v>1</v>
      </c>
      <c r="AK48" s="51">
        <f t="shared" si="9"/>
        <v>16100</v>
      </c>
      <c r="AL48" s="71">
        <v>0</v>
      </c>
      <c r="AM48" s="72">
        <v>0</v>
      </c>
      <c r="AN48" s="72">
        <v>1</v>
      </c>
      <c r="AO48" s="51">
        <f t="shared" si="10"/>
        <v>0</v>
      </c>
      <c r="AP48" s="74">
        <v>2</v>
      </c>
      <c r="AQ48" s="72">
        <v>1500</v>
      </c>
      <c r="AR48" s="72">
        <v>1</v>
      </c>
      <c r="AS48" s="51">
        <f t="shared" si="11"/>
        <v>3000</v>
      </c>
      <c r="AT48" s="71">
        <f>61-7</f>
        <v>54</v>
      </c>
      <c r="AU48" s="72">
        <v>650</v>
      </c>
      <c r="AV48" s="72">
        <v>1</v>
      </c>
      <c r="AW48" s="51">
        <f t="shared" si="12"/>
        <v>35100</v>
      </c>
      <c r="AX48" s="16"/>
      <c r="AY48" s="16"/>
      <c r="AZ48" s="16"/>
      <c r="BA48" s="51">
        <f t="shared" si="13"/>
        <v>0</v>
      </c>
      <c r="BB48" s="16"/>
      <c r="BC48" s="16"/>
      <c r="BD48" s="16"/>
      <c r="BE48" s="51">
        <f t="shared" si="14"/>
        <v>0</v>
      </c>
      <c r="BF48" s="16"/>
      <c r="BG48" s="16"/>
      <c r="BH48" s="16"/>
      <c r="BI48" s="51">
        <f t="shared" si="15"/>
        <v>0</v>
      </c>
      <c r="BJ48" s="71">
        <v>1</v>
      </c>
      <c r="BK48" s="72">
        <v>18000</v>
      </c>
      <c r="BL48" s="72">
        <v>1</v>
      </c>
      <c r="BM48" s="51">
        <f t="shared" si="16"/>
        <v>18000</v>
      </c>
      <c r="BN48" s="71">
        <v>1</v>
      </c>
      <c r="BO48" s="72">
        <v>22000</v>
      </c>
      <c r="BP48" s="72">
        <v>1</v>
      </c>
      <c r="BQ48" s="51">
        <f t="shared" si="17"/>
        <v>22000</v>
      </c>
      <c r="BR48" s="16"/>
      <c r="BS48" s="16"/>
      <c r="BT48" s="16"/>
      <c r="BU48" s="51">
        <f t="shared" si="18"/>
        <v>0</v>
      </c>
      <c r="BV48" s="71">
        <v>1</v>
      </c>
      <c r="BW48" s="72">
        <v>25000</v>
      </c>
      <c r="BX48" s="72">
        <v>1</v>
      </c>
      <c r="BY48" s="51">
        <f t="shared" si="19"/>
        <v>25000</v>
      </c>
      <c r="BZ48" s="16"/>
      <c r="CA48" s="16"/>
      <c r="CB48" s="16"/>
      <c r="CC48" s="51">
        <f t="shared" si="20"/>
        <v>0</v>
      </c>
      <c r="CD48" s="71">
        <v>0</v>
      </c>
      <c r="CE48" s="72">
        <v>0</v>
      </c>
      <c r="CF48" s="72">
        <v>1</v>
      </c>
      <c r="CG48" s="51">
        <f t="shared" si="21"/>
        <v>0</v>
      </c>
      <c r="CH48" s="16"/>
      <c r="CI48" s="16"/>
      <c r="CJ48" s="16"/>
      <c r="CK48" s="51">
        <f t="shared" si="22"/>
        <v>0</v>
      </c>
      <c r="CL48" s="16"/>
      <c r="CM48" s="16"/>
      <c r="CN48" s="16"/>
      <c r="CO48" s="51">
        <f t="shared" si="23"/>
        <v>0</v>
      </c>
      <c r="CP48" s="71">
        <v>1</v>
      </c>
      <c r="CQ48" s="72">
        <v>15000</v>
      </c>
      <c r="CR48" s="72">
        <v>1</v>
      </c>
      <c r="CS48" s="51">
        <f t="shared" si="24"/>
        <v>15000</v>
      </c>
      <c r="CT48" s="16"/>
      <c r="CU48" s="16"/>
      <c r="CV48" s="16"/>
      <c r="CW48" s="51">
        <f t="shared" si="25"/>
        <v>0</v>
      </c>
      <c r="CX48" s="16"/>
      <c r="CY48" s="16"/>
      <c r="CZ48" s="16"/>
      <c r="DA48" s="51">
        <f t="shared" si="26"/>
        <v>0</v>
      </c>
      <c r="DB48" s="16"/>
      <c r="DC48" s="16"/>
      <c r="DD48" s="16"/>
      <c r="DE48" s="51">
        <f t="shared" si="27"/>
        <v>0</v>
      </c>
      <c r="DF48" s="51">
        <f t="shared" si="28"/>
        <v>301700</v>
      </c>
    </row>
    <row r="49" spans="1:110" ht="15.75" hidden="1" x14ac:dyDescent="0.25">
      <c r="A49" s="52" t="s">
        <v>100</v>
      </c>
      <c r="B49" s="25"/>
      <c r="C49" s="25"/>
      <c r="D49" s="25"/>
      <c r="E49" s="51">
        <f t="shared" si="1"/>
        <v>0</v>
      </c>
      <c r="F49" s="74">
        <v>60</v>
      </c>
      <c r="G49" s="72">
        <v>1700</v>
      </c>
      <c r="H49" s="72">
        <v>1</v>
      </c>
      <c r="I49" s="51">
        <f t="shared" si="2"/>
        <v>102000</v>
      </c>
      <c r="J49" s="71">
        <v>1</v>
      </c>
      <c r="K49" s="72">
        <v>10000</v>
      </c>
      <c r="L49" s="72">
        <v>1</v>
      </c>
      <c r="M49" s="51">
        <f t="shared" si="3"/>
        <v>10000</v>
      </c>
      <c r="N49" s="74">
        <v>5</v>
      </c>
      <c r="O49" s="72">
        <v>6000</v>
      </c>
      <c r="P49" s="72">
        <v>1</v>
      </c>
      <c r="Q49" s="51">
        <f t="shared" si="4"/>
        <v>30000</v>
      </c>
      <c r="R49" s="71">
        <v>1</v>
      </c>
      <c r="S49" s="72">
        <v>5000</v>
      </c>
      <c r="T49" s="72">
        <v>1</v>
      </c>
      <c r="U49" s="51">
        <f t="shared" si="5"/>
        <v>5000</v>
      </c>
      <c r="V49" s="71">
        <v>3</v>
      </c>
      <c r="W49" s="72">
        <v>2000</v>
      </c>
      <c r="X49" s="72">
        <v>1</v>
      </c>
      <c r="Y49" s="51">
        <f t="shared" si="6"/>
        <v>6000</v>
      </c>
      <c r="Z49" s="71">
        <v>10</v>
      </c>
      <c r="AA49" s="72">
        <v>3000</v>
      </c>
      <c r="AB49" s="72">
        <v>1</v>
      </c>
      <c r="AC49" s="51">
        <f t="shared" si="7"/>
        <v>30000</v>
      </c>
      <c r="AD49" s="71">
        <v>3</v>
      </c>
      <c r="AE49" s="72">
        <v>3000</v>
      </c>
      <c r="AF49" s="72">
        <v>1</v>
      </c>
      <c r="AG49" s="51">
        <f t="shared" si="8"/>
        <v>9000</v>
      </c>
      <c r="AH49" s="71">
        <v>3</v>
      </c>
      <c r="AI49" s="72">
        <v>3000</v>
      </c>
      <c r="AJ49" s="72">
        <v>1</v>
      </c>
      <c r="AK49" s="51">
        <f t="shared" si="9"/>
        <v>9000</v>
      </c>
      <c r="AL49" s="71">
        <v>0</v>
      </c>
      <c r="AM49" s="72">
        <v>0</v>
      </c>
      <c r="AN49" s="72">
        <v>1</v>
      </c>
      <c r="AO49" s="51">
        <f t="shared" si="10"/>
        <v>0</v>
      </c>
      <c r="AP49" s="71">
        <v>0</v>
      </c>
      <c r="AQ49" s="72">
        <v>0</v>
      </c>
      <c r="AR49" s="72">
        <v>1</v>
      </c>
      <c r="AS49" s="51">
        <f t="shared" si="11"/>
        <v>0</v>
      </c>
      <c r="AT49" s="71">
        <f>60-6</f>
        <v>54</v>
      </c>
      <c r="AU49" s="72">
        <v>650</v>
      </c>
      <c r="AV49" s="72">
        <v>1</v>
      </c>
      <c r="AW49" s="51">
        <f t="shared" si="12"/>
        <v>35100</v>
      </c>
      <c r="AX49" s="16"/>
      <c r="AY49" s="16"/>
      <c r="AZ49" s="16"/>
      <c r="BA49" s="51">
        <f t="shared" si="13"/>
        <v>0</v>
      </c>
      <c r="BB49" s="16"/>
      <c r="BC49" s="16"/>
      <c r="BD49" s="16"/>
      <c r="BE49" s="51">
        <f t="shared" si="14"/>
        <v>0</v>
      </c>
      <c r="BF49" s="16"/>
      <c r="BG49" s="16"/>
      <c r="BH49" s="16"/>
      <c r="BI49" s="51">
        <f t="shared" si="15"/>
        <v>0</v>
      </c>
      <c r="BJ49" s="71">
        <v>1</v>
      </c>
      <c r="BK49" s="72">
        <v>20000</v>
      </c>
      <c r="BL49" s="72">
        <v>1</v>
      </c>
      <c r="BM49" s="51">
        <f t="shared" si="16"/>
        <v>20000</v>
      </c>
      <c r="BN49" s="71">
        <v>2</v>
      </c>
      <c r="BO49" s="72">
        <v>10000</v>
      </c>
      <c r="BP49" s="72">
        <v>1</v>
      </c>
      <c r="BQ49" s="51">
        <f t="shared" si="17"/>
        <v>20000</v>
      </c>
      <c r="BR49" s="16"/>
      <c r="BS49" s="16"/>
      <c r="BT49" s="16"/>
      <c r="BU49" s="51">
        <f t="shared" si="18"/>
        <v>0</v>
      </c>
      <c r="BV49" s="71">
        <v>1</v>
      </c>
      <c r="BW49" s="72">
        <v>15000</v>
      </c>
      <c r="BX49" s="72">
        <v>1</v>
      </c>
      <c r="BY49" s="51">
        <f t="shared" si="19"/>
        <v>15000</v>
      </c>
      <c r="BZ49" s="16"/>
      <c r="CA49" s="16"/>
      <c r="CB49" s="16"/>
      <c r="CC49" s="51">
        <f t="shared" si="20"/>
        <v>0</v>
      </c>
      <c r="CD49" s="71">
        <v>0</v>
      </c>
      <c r="CE49" s="72">
        <v>0</v>
      </c>
      <c r="CF49" s="72">
        <v>1</v>
      </c>
      <c r="CG49" s="51">
        <f t="shared" si="21"/>
        <v>0</v>
      </c>
      <c r="CH49" s="16"/>
      <c r="CI49" s="16"/>
      <c r="CJ49" s="16"/>
      <c r="CK49" s="51">
        <f t="shared" si="22"/>
        <v>0</v>
      </c>
      <c r="CL49" s="16"/>
      <c r="CM49" s="16"/>
      <c r="CN49" s="16"/>
      <c r="CO49" s="51">
        <f t="shared" si="23"/>
        <v>0</v>
      </c>
      <c r="CP49" s="71">
        <v>1</v>
      </c>
      <c r="CQ49" s="72">
        <v>1000</v>
      </c>
      <c r="CR49" s="72">
        <v>1</v>
      </c>
      <c r="CS49" s="51">
        <f t="shared" si="24"/>
        <v>1000</v>
      </c>
      <c r="CT49" s="16"/>
      <c r="CU49" s="16"/>
      <c r="CV49" s="16"/>
      <c r="CW49" s="51">
        <f t="shared" si="25"/>
        <v>0</v>
      </c>
      <c r="CX49" s="16"/>
      <c r="CY49" s="16"/>
      <c r="CZ49" s="16"/>
      <c r="DA49" s="51">
        <f t="shared" si="26"/>
        <v>0</v>
      </c>
      <c r="DB49" s="16"/>
      <c r="DC49" s="16"/>
      <c r="DD49" s="16"/>
      <c r="DE49" s="51">
        <f t="shared" si="27"/>
        <v>0</v>
      </c>
      <c r="DF49" s="51">
        <f t="shared" si="28"/>
        <v>292100</v>
      </c>
    </row>
    <row r="50" spans="1:110" ht="15.75" hidden="1" x14ac:dyDescent="0.25">
      <c r="A50" s="52" t="s">
        <v>101</v>
      </c>
      <c r="B50" s="25"/>
      <c r="C50" s="25"/>
      <c r="D50" s="25"/>
      <c r="E50" s="51">
        <f t="shared" si="1"/>
        <v>0</v>
      </c>
      <c r="F50" s="71">
        <v>10</v>
      </c>
      <c r="G50" s="72">
        <v>1000</v>
      </c>
      <c r="H50" s="72">
        <v>1</v>
      </c>
      <c r="I50" s="51">
        <f t="shared" si="2"/>
        <v>10000</v>
      </c>
      <c r="J50" s="71">
        <v>1</v>
      </c>
      <c r="K50" s="72">
        <v>15000</v>
      </c>
      <c r="L50" s="72">
        <v>1</v>
      </c>
      <c r="M50" s="51">
        <f t="shared" si="3"/>
        <v>15000</v>
      </c>
      <c r="N50" s="103">
        <v>10</v>
      </c>
      <c r="O50" s="72">
        <v>4000</v>
      </c>
      <c r="P50" s="72">
        <v>1</v>
      </c>
      <c r="Q50" s="51">
        <f t="shared" si="4"/>
        <v>40000</v>
      </c>
      <c r="R50" s="71">
        <v>2</v>
      </c>
      <c r="S50" s="72">
        <v>3500</v>
      </c>
      <c r="T50" s="72">
        <v>1</v>
      </c>
      <c r="U50" s="51">
        <f t="shared" si="5"/>
        <v>7000</v>
      </c>
      <c r="V50" s="103">
        <v>10</v>
      </c>
      <c r="W50" s="72">
        <v>2200</v>
      </c>
      <c r="X50" s="72">
        <v>1</v>
      </c>
      <c r="Y50" s="51">
        <f t="shared" si="6"/>
        <v>22000</v>
      </c>
      <c r="Z50" s="74">
        <v>10</v>
      </c>
      <c r="AA50" s="72">
        <v>1000</v>
      </c>
      <c r="AB50" s="72">
        <v>1</v>
      </c>
      <c r="AC50" s="51">
        <f t="shared" si="7"/>
        <v>10000</v>
      </c>
      <c r="AD50" s="71">
        <v>5</v>
      </c>
      <c r="AE50" s="72">
        <v>5000</v>
      </c>
      <c r="AF50" s="72">
        <v>1</v>
      </c>
      <c r="AG50" s="51">
        <f t="shared" si="8"/>
        <v>25000</v>
      </c>
      <c r="AH50" s="71">
        <v>5</v>
      </c>
      <c r="AI50" s="72">
        <v>3000</v>
      </c>
      <c r="AJ50" s="72">
        <v>1</v>
      </c>
      <c r="AK50" s="51">
        <f t="shared" si="9"/>
        <v>15000</v>
      </c>
      <c r="AL50" s="71">
        <v>1</v>
      </c>
      <c r="AM50" s="72">
        <v>7000</v>
      </c>
      <c r="AN50" s="72">
        <v>1</v>
      </c>
      <c r="AO50" s="51">
        <f t="shared" si="10"/>
        <v>7000</v>
      </c>
      <c r="AP50" s="71">
        <v>2</v>
      </c>
      <c r="AQ50" s="72">
        <v>5000</v>
      </c>
      <c r="AR50" s="72">
        <v>1</v>
      </c>
      <c r="AS50" s="51">
        <f t="shared" si="11"/>
        <v>10000</v>
      </c>
      <c r="AT50" s="71">
        <f>62-11</f>
        <v>51</v>
      </c>
      <c r="AU50" s="72">
        <v>650</v>
      </c>
      <c r="AV50" s="72">
        <v>1</v>
      </c>
      <c r="AW50" s="51">
        <f t="shared" si="12"/>
        <v>33150</v>
      </c>
      <c r="AX50" s="16"/>
      <c r="AY50" s="16"/>
      <c r="AZ50" s="16"/>
      <c r="BA50" s="51">
        <f t="shared" si="13"/>
        <v>0</v>
      </c>
      <c r="BB50" s="16"/>
      <c r="BC50" s="16"/>
      <c r="BD50" s="16"/>
      <c r="BE50" s="51">
        <f t="shared" si="14"/>
        <v>0</v>
      </c>
      <c r="BF50" s="16"/>
      <c r="BG50" s="16"/>
      <c r="BH50" s="16"/>
      <c r="BI50" s="51">
        <f t="shared" si="15"/>
        <v>0</v>
      </c>
      <c r="BJ50" s="71">
        <v>1</v>
      </c>
      <c r="BK50" s="72">
        <v>15000</v>
      </c>
      <c r="BL50" s="72">
        <v>1</v>
      </c>
      <c r="BM50" s="51">
        <f t="shared" si="16"/>
        <v>15000</v>
      </c>
      <c r="BN50" s="71">
        <v>1</v>
      </c>
      <c r="BO50" s="72">
        <v>20000</v>
      </c>
      <c r="BP50" s="72">
        <v>1</v>
      </c>
      <c r="BQ50" s="51">
        <f t="shared" si="17"/>
        <v>20000</v>
      </c>
      <c r="BR50" s="16"/>
      <c r="BS50" s="16"/>
      <c r="BT50" s="16"/>
      <c r="BU50" s="51">
        <f t="shared" si="18"/>
        <v>0</v>
      </c>
      <c r="BV50" s="71">
        <v>2</v>
      </c>
      <c r="BW50" s="72">
        <v>2000</v>
      </c>
      <c r="BX50" s="72">
        <v>1</v>
      </c>
      <c r="BY50" s="51">
        <f t="shared" si="19"/>
        <v>4000</v>
      </c>
      <c r="BZ50" s="16"/>
      <c r="CA50" s="16"/>
      <c r="CB50" s="16"/>
      <c r="CC50" s="51">
        <f t="shared" si="20"/>
        <v>0</v>
      </c>
      <c r="CD50" s="71">
        <v>3</v>
      </c>
      <c r="CE50" s="72">
        <v>10000</v>
      </c>
      <c r="CF50" s="72">
        <v>1</v>
      </c>
      <c r="CG50" s="51">
        <f t="shared" si="21"/>
        <v>30000</v>
      </c>
      <c r="CH50" s="16"/>
      <c r="CI50" s="16"/>
      <c r="CJ50" s="16"/>
      <c r="CK50" s="51">
        <f t="shared" si="22"/>
        <v>0</v>
      </c>
      <c r="CL50" s="16"/>
      <c r="CM50" s="16"/>
      <c r="CN50" s="16"/>
      <c r="CO50" s="51">
        <f t="shared" si="23"/>
        <v>0</v>
      </c>
      <c r="CP50" s="71">
        <v>1</v>
      </c>
      <c r="CQ50" s="72">
        <v>20000</v>
      </c>
      <c r="CR50" s="72">
        <v>1</v>
      </c>
      <c r="CS50" s="51">
        <f t="shared" si="24"/>
        <v>20000</v>
      </c>
      <c r="CT50" s="16"/>
      <c r="CU50" s="16"/>
      <c r="CV50" s="16"/>
      <c r="CW50" s="51">
        <f t="shared" si="25"/>
        <v>0</v>
      </c>
      <c r="CX50" s="16"/>
      <c r="CY50" s="16"/>
      <c r="CZ50" s="16"/>
      <c r="DA50" s="51">
        <f t="shared" si="26"/>
        <v>0</v>
      </c>
      <c r="DB50" s="16"/>
      <c r="DC50" s="16"/>
      <c r="DD50" s="16"/>
      <c r="DE50" s="51">
        <f t="shared" si="27"/>
        <v>0</v>
      </c>
      <c r="DF50" s="51">
        <f t="shared" si="28"/>
        <v>283150</v>
      </c>
    </row>
    <row r="51" spans="1:110" ht="15.75" x14ac:dyDescent="0.25">
      <c r="A51" s="52" t="s">
        <v>102</v>
      </c>
      <c r="B51" s="25"/>
      <c r="C51" s="25"/>
      <c r="D51" s="25"/>
      <c r="E51" s="51">
        <f t="shared" si="1"/>
        <v>0</v>
      </c>
      <c r="F51" s="71">
        <v>0</v>
      </c>
      <c r="G51" s="72">
        <v>0</v>
      </c>
      <c r="H51" s="72">
        <v>1</v>
      </c>
      <c r="I51" s="51">
        <f t="shared" si="2"/>
        <v>0</v>
      </c>
      <c r="J51" s="71">
        <v>0</v>
      </c>
      <c r="K51" s="72">
        <v>0</v>
      </c>
      <c r="L51" s="72">
        <v>1</v>
      </c>
      <c r="M51" s="51">
        <f t="shared" si="3"/>
        <v>0</v>
      </c>
      <c r="N51" s="71">
        <v>3</v>
      </c>
      <c r="O51" s="72">
        <v>4000</v>
      </c>
      <c r="P51" s="72">
        <v>1</v>
      </c>
      <c r="Q51" s="51">
        <f t="shared" si="4"/>
        <v>12000</v>
      </c>
      <c r="R51" s="71">
        <v>3</v>
      </c>
      <c r="S51" s="72">
        <v>3500</v>
      </c>
      <c r="T51" s="72">
        <v>1</v>
      </c>
      <c r="U51" s="51">
        <f t="shared" si="5"/>
        <v>10500</v>
      </c>
      <c r="V51" s="71">
        <v>3</v>
      </c>
      <c r="W51" s="72">
        <v>2200</v>
      </c>
      <c r="X51" s="72">
        <v>1</v>
      </c>
      <c r="Y51" s="51">
        <f t="shared" si="6"/>
        <v>6600</v>
      </c>
      <c r="Z51" s="71">
        <v>0</v>
      </c>
      <c r="AA51" s="72">
        <v>0</v>
      </c>
      <c r="AB51" s="72">
        <v>1</v>
      </c>
      <c r="AC51" s="51">
        <f t="shared" si="7"/>
        <v>0</v>
      </c>
      <c r="AD51" s="71">
        <v>0</v>
      </c>
      <c r="AE51" s="72">
        <v>0</v>
      </c>
      <c r="AF51" s="72">
        <v>1</v>
      </c>
      <c r="AG51" s="51">
        <f t="shared" si="8"/>
        <v>0</v>
      </c>
      <c r="AH51" s="71">
        <v>1</v>
      </c>
      <c r="AI51" s="72">
        <v>4000</v>
      </c>
      <c r="AJ51" s="72">
        <v>1</v>
      </c>
      <c r="AK51" s="51">
        <f t="shared" si="9"/>
        <v>4000</v>
      </c>
      <c r="AL51" s="71">
        <v>0</v>
      </c>
      <c r="AM51" s="72">
        <v>0</v>
      </c>
      <c r="AN51" s="72">
        <v>1</v>
      </c>
      <c r="AO51" s="51">
        <f t="shared" si="10"/>
        <v>0</v>
      </c>
      <c r="AP51" s="71">
        <v>0</v>
      </c>
      <c r="AQ51" s="72">
        <v>0</v>
      </c>
      <c r="AR51" s="72">
        <v>1</v>
      </c>
      <c r="AS51" s="51">
        <f t="shared" si="11"/>
        <v>0</v>
      </c>
      <c r="AT51" s="71">
        <f>72-17</f>
        <v>55</v>
      </c>
      <c r="AU51" s="72">
        <v>650</v>
      </c>
      <c r="AV51" s="72">
        <v>1</v>
      </c>
      <c r="AW51" s="51">
        <f t="shared" si="12"/>
        <v>35750</v>
      </c>
      <c r="AX51" s="16"/>
      <c r="AY51" s="16"/>
      <c r="AZ51" s="16"/>
      <c r="BA51" s="51">
        <f t="shared" si="13"/>
        <v>0</v>
      </c>
      <c r="BB51" s="16"/>
      <c r="BC51" s="16"/>
      <c r="BD51" s="16"/>
      <c r="BE51" s="51">
        <f t="shared" si="14"/>
        <v>0</v>
      </c>
      <c r="BF51" s="16"/>
      <c r="BG51" s="16"/>
      <c r="BH51" s="16"/>
      <c r="BI51" s="51">
        <f t="shared" si="15"/>
        <v>0</v>
      </c>
      <c r="BJ51" s="71">
        <v>2</v>
      </c>
      <c r="BK51" s="72">
        <v>5200</v>
      </c>
      <c r="BL51" s="72">
        <v>1</v>
      </c>
      <c r="BM51" s="51">
        <f t="shared" si="16"/>
        <v>10400</v>
      </c>
      <c r="BN51" s="71">
        <v>0</v>
      </c>
      <c r="BO51" s="72">
        <v>0</v>
      </c>
      <c r="BP51" s="72">
        <v>1</v>
      </c>
      <c r="BQ51" s="51">
        <f t="shared" si="17"/>
        <v>0</v>
      </c>
      <c r="BR51" s="16"/>
      <c r="BS51" s="16"/>
      <c r="BT51" s="16"/>
      <c r="BU51" s="51">
        <f t="shared" si="18"/>
        <v>0</v>
      </c>
      <c r="BV51" s="71">
        <v>0</v>
      </c>
      <c r="BW51" s="72">
        <v>0</v>
      </c>
      <c r="BX51" s="72">
        <v>1</v>
      </c>
      <c r="BY51" s="51">
        <f t="shared" si="19"/>
        <v>0</v>
      </c>
      <c r="BZ51" s="16"/>
      <c r="CA51" s="16"/>
      <c r="CB51" s="16"/>
      <c r="CC51" s="51">
        <f t="shared" si="20"/>
        <v>0</v>
      </c>
      <c r="CD51" s="71">
        <v>0</v>
      </c>
      <c r="CE51" s="72">
        <v>0</v>
      </c>
      <c r="CF51" s="72">
        <v>1</v>
      </c>
      <c r="CG51" s="51">
        <f t="shared" si="21"/>
        <v>0</v>
      </c>
      <c r="CH51" s="16"/>
      <c r="CI51" s="16"/>
      <c r="CJ51" s="16"/>
      <c r="CK51" s="51">
        <f t="shared" si="22"/>
        <v>0</v>
      </c>
      <c r="CL51" s="16"/>
      <c r="CM51" s="16"/>
      <c r="CN51" s="16"/>
      <c r="CO51" s="51">
        <f t="shared" si="23"/>
        <v>0</v>
      </c>
      <c r="CP51" s="71">
        <v>0</v>
      </c>
      <c r="CQ51" s="72">
        <v>0</v>
      </c>
      <c r="CR51" s="72">
        <v>1</v>
      </c>
      <c r="CS51" s="51">
        <f t="shared" si="24"/>
        <v>0</v>
      </c>
      <c r="CT51" s="16"/>
      <c r="CU51" s="16"/>
      <c r="CV51" s="16"/>
      <c r="CW51" s="51">
        <f t="shared" si="25"/>
        <v>0</v>
      </c>
      <c r="CX51" s="16"/>
      <c r="CY51" s="16"/>
      <c r="CZ51" s="16"/>
      <c r="DA51" s="51">
        <f t="shared" si="26"/>
        <v>0</v>
      </c>
      <c r="DB51" s="16"/>
      <c r="DC51" s="16"/>
      <c r="DD51" s="16"/>
      <c r="DE51" s="51">
        <f t="shared" si="27"/>
        <v>0</v>
      </c>
      <c r="DF51" s="51">
        <f t="shared" si="28"/>
        <v>79250</v>
      </c>
    </row>
    <row r="52" spans="1:110" ht="15.75" hidden="1" x14ac:dyDescent="0.25">
      <c r="A52" s="52" t="s">
        <v>103</v>
      </c>
      <c r="B52" s="25"/>
      <c r="C52" s="25"/>
      <c r="D52" s="25"/>
      <c r="E52" s="51">
        <f t="shared" si="1"/>
        <v>0</v>
      </c>
      <c r="F52" s="71">
        <v>0</v>
      </c>
      <c r="G52" s="72">
        <v>0</v>
      </c>
      <c r="H52" s="72">
        <v>1</v>
      </c>
      <c r="I52" s="51">
        <f t="shared" si="2"/>
        <v>0</v>
      </c>
      <c r="J52" s="71">
        <v>0</v>
      </c>
      <c r="K52" s="72">
        <v>0</v>
      </c>
      <c r="L52" s="72">
        <v>1</v>
      </c>
      <c r="M52" s="51">
        <f t="shared" si="3"/>
        <v>0</v>
      </c>
      <c r="N52" s="71">
        <v>3</v>
      </c>
      <c r="O52" s="72">
        <v>4000</v>
      </c>
      <c r="P52" s="72">
        <v>1</v>
      </c>
      <c r="Q52" s="51">
        <f t="shared" si="4"/>
        <v>12000</v>
      </c>
      <c r="R52" s="71">
        <v>1</v>
      </c>
      <c r="S52" s="72">
        <v>4000</v>
      </c>
      <c r="T52" s="72">
        <v>1</v>
      </c>
      <c r="U52" s="51">
        <f t="shared" si="5"/>
        <v>4000</v>
      </c>
      <c r="V52" s="71">
        <v>0</v>
      </c>
      <c r="W52" s="72">
        <v>0</v>
      </c>
      <c r="X52" s="72">
        <v>1</v>
      </c>
      <c r="Y52" s="51">
        <f t="shared" si="6"/>
        <v>0</v>
      </c>
      <c r="Z52" s="71">
        <v>21</v>
      </c>
      <c r="AA52" s="72">
        <v>500</v>
      </c>
      <c r="AB52" s="72">
        <v>1</v>
      </c>
      <c r="AC52" s="51">
        <f t="shared" si="7"/>
        <v>10500</v>
      </c>
      <c r="AD52" s="71">
        <v>0</v>
      </c>
      <c r="AE52" s="72">
        <v>0</v>
      </c>
      <c r="AF52" s="72">
        <v>1</v>
      </c>
      <c r="AG52" s="51">
        <f t="shared" si="8"/>
        <v>0</v>
      </c>
      <c r="AH52" s="71">
        <v>0</v>
      </c>
      <c r="AI52" s="72">
        <v>0</v>
      </c>
      <c r="AJ52" s="72">
        <v>1</v>
      </c>
      <c r="AK52" s="51">
        <f t="shared" si="9"/>
        <v>0</v>
      </c>
      <c r="AL52" s="71">
        <v>0</v>
      </c>
      <c r="AM52" s="72">
        <v>0</v>
      </c>
      <c r="AN52" s="72">
        <v>1</v>
      </c>
      <c r="AO52" s="51">
        <f t="shared" si="10"/>
        <v>0</v>
      </c>
      <c r="AP52" s="71">
        <v>0</v>
      </c>
      <c r="AQ52" s="72">
        <v>0</v>
      </c>
      <c r="AR52" s="72">
        <v>1</v>
      </c>
      <c r="AS52" s="51">
        <f t="shared" si="11"/>
        <v>0</v>
      </c>
      <c r="AT52" s="71">
        <v>41</v>
      </c>
      <c r="AU52" s="72">
        <v>470</v>
      </c>
      <c r="AV52" s="72">
        <v>1</v>
      </c>
      <c r="AW52" s="51">
        <f t="shared" si="12"/>
        <v>19270</v>
      </c>
      <c r="AX52" s="16"/>
      <c r="AY52" s="16"/>
      <c r="AZ52" s="16"/>
      <c r="BA52" s="51">
        <f t="shared" si="13"/>
        <v>0</v>
      </c>
      <c r="BB52" s="16"/>
      <c r="BC52" s="16"/>
      <c r="BD52" s="16"/>
      <c r="BE52" s="51">
        <f t="shared" si="14"/>
        <v>0</v>
      </c>
      <c r="BF52" s="16"/>
      <c r="BG52" s="16"/>
      <c r="BH52" s="16"/>
      <c r="BI52" s="51">
        <f t="shared" si="15"/>
        <v>0</v>
      </c>
      <c r="BJ52" s="71">
        <v>1</v>
      </c>
      <c r="BK52" s="72">
        <v>4000</v>
      </c>
      <c r="BL52" s="72">
        <v>1</v>
      </c>
      <c r="BM52" s="51">
        <f t="shared" si="16"/>
        <v>4000</v>
      </c>
      <c r="BN52" s="71">
        <v>0</v>
      </c>
      <c r="BO52" s="72">
        <v>0</v>
      </c>
      <c r="BP52" s="72">
        <v>1</v>
      </c>
      <c r="BQ52" s="51">
        <f t="shared" si="17"/>
        <v>0</v>
      </c>
      <c r="BR52" s="16"/>
      <c r="BS52" s="16"/>
      <c r="BT52" s="16"/>
      <c r="BU52" s="51">
        <f t="shared" si="18"/>
        <v>0</v>
      </c>
      <c r="BV52" s="71">
        <v>1</v>
      </c>
      <c r="BW52" s="72">
        <v>10000</v>
      </c>
      <c r="BX52" s="72">
        <v>1</v>
      </c>
      <c r="BY52" s="51">
        <f t="shared" si="19"/>
        <v>10000</v>
      </c>
      <c r="BZ52" s="16"/>
      <c r="CA52" s="16"/>
      <c r="CB52" s="16"/>
      <c r="CC52" s="51">
        <f t="shared" si="20"/>
        <v>0</v>
      </c>
      <c r="CD52" s="71">
        <v>0</v>
      </c>
      <c r="CE52" s="72">
        <v>0</v>
      </c>
      <c r="CF52" s="72">
        <v>1</v>
      </c>
      <c r="CG52" s="51">
        <f t="shared" si="21"/>
        <v>0</v>
      </c>
      <c r="CH52" s="16"/>
      <c r="CI52" s="16"/>
      <c r="CJ52" s="16"/>
      <c r="CK52" s="51">
        <f t="shared" si="22"/>
        <v>0</v>
      </c>
      <c r="CL52" s="16"/>
      <c r="CM52" s="16"/>
      <c r="CN52" s="16"/>
      <c r="CO52" s="51">
        <f t="shared" si="23"/>
        <v>0</v>
      </c>
      <c r="CP52" s="71">
        <v>1</v>
      </c>
      <c r="CQ52" s="72">
        <v>10000</v>
      </c>
      <c r="CR52" s="72">
        <v>1</v>
      </c>
      <c r="CS52" s="51">
        <f t="shared" si="24"/>
        <v>10000</v>
      </c>
      <c r="CT52" s="16"/>
      <c r="CU52" s="16"/>
      <c r="CV52" s="16"/>
      <c r="CW52" s="51">
        <f t="shared" si="25"/>
        <v>0</v>
      </c>
      <c r="CX52" s="16"/>
      <c r="CY52" s="16"/>
      <c r="CZ52" s="16"/>
      <c r="DA52" s="51">
        <f t="shared" si="26"/>
        <v>0</v>
      </c>
      <c r="DB52" s="16"/>
      <c r="DC52" s="16"/>
      <c r="DD52" s="16"/>
      <c r="DE52" s="51">
        <f t="shared" si="27"/>
        <v>0</v>
      </c>
      <c r="DF52" s="51">
        <f t="shared" si="28"/>
        <v>69770</v>
      </c>
    </row>
    <row r="53" spans="1:110" ht="15.75" hidden="1" x14ac:dyDescent="0.25">
      <c r="A53" s="52" t="s">
        <v>104</v>
      </c>
      <c r="B53" s="25"/>
      <c r="C53" s="25"/>
      <c r="D53" s="25"/>
      <c r="E53" s="51">
        <f t="shared" si="1"/>
        <v>0</v>
      </c>
      <c r="F53" s="71">
        <v>0</v>
      </c>
      <c r="G53" s="72">
        <v>0</v>
      </c>
      <c r="H53" s="72">
        <v>1</v>
      </c>
      <c r="I53" s="51">
        <f t="shared" si="2"/>
        <v>0</v>
      </c>
      <c r="J53" s="71">
        <v>1</v>
      </c>
      <c r="K53" s="72">
        <v>5000</v>
      </c>
      <c r="L53" s="72">
        <v>1</v>
      </c>
      <c r="M53" s="51">
        <f t="shared" si="3"/>
        <v>5000</v>
      </c>
      <c r="N53" s="71">
        <v>0</v>
      </c>
      <c r="O53" s="72">
        <v>0</v>
      </c>
      <c r="P53" s="72">
        <v>1</v>
      </c>
      <c r="Q53" s="51">
        <f t="shared" si="4"/>
        <v>0</v>
      </c>
      <c r="R53" s="71">
        <v>0</v>
      </c>
      <c r="S53" s="73">
        <v>0</v>
      </c>
      <c r="T53" s="72">
        <v>1</v>
      </c>
      <c r="U53" s="51">
        <f t="shared" si="5"/>
        <v>0</v>
      </c>
      <c r="V53" s="71">
        <v>0</v>
      </c>
      <c r="W53" s="72">
        <v>0</v>
      </c>
      <c r="X53" s="72">
        <v>1</v>
      </c>
      <c r="Y53" s="51">
        <f t="shared" si="6"/>
        <v>0</v>
      </c>
      <c r="Z53" s="71">
        <v>0</v>
      </c>
      <c r="AA53" s="72">
        <v>0</v>
      </c>
      <c r="AB53" s="72">
        <v>1</v>
      </c>
      <c r="AC53" s="51">
        <f t="shared" si="7"/>
        <v>0</v>
      </c>
      <c r="AD53" s="71">
        <v>0</v>
      </c>
      <c r="AE53" s="72">
        <v>0</v>
      </c>
      <c r="AF53" s="72">
        <v>1</v>
      </c>
      <c r="AG53" s="51">
        <f t="shared" si="8"/>
        <v>0</v>
      </c>
      <c r="AH53" s="71">
        <v>0</v>
      </c>
      <c r="AI53" s="72">
        <v>0</v>
      </c>
      <c r="AJ53" s="72">
        <v>1</v>
      </c>
      <c r="AK53" s="51">
        <f t="shared" si="9"/>
        <v>0</v>
      </c>
      <c r="AL53" s="71">
        <v>0</v>
      </c>
      <c r="AM53" s="72">
        <v>0</v>
      </c>
      <c r="AN53" s="72">
        <v>1</v>
      </c>
      <c r="AO53" s="51">
        <f t="shared" si="10"/>
        <v>0</v>
      </c>
      <c r="AP53" s="71">
        <v>0</v>
      </c>
      <c r="AQ53" s="72">
        <v>0</v>
      </c>
      <c r="AR53" s="72">
        <v>1</v>
      </c>
      <c r="AS53" s="51">
        <f t="shared" si="11"/>
        <v>0</v>
      </c>
      <c r="AT53" s="71">
        <v>20</v>
      </c>
      <c r="AU53" s="72">
        <v>650</v>
      </c>
      <c r="AV53" s="72">
        <v>1</v>
      </c>
      <c r="AW53" s="51">
        <f t="shared" si="12"/>
        <v>13000</v>
      </c>
      <c r="AX53" s="16"/>
      <c r="AY53" s="16"/>
      <c r="AZ53" s="16"/>
      <c r="BA53" s="51">
        <f t="shared" si="13"/>
        <v>0</v>
      </c>
      <c r="BB53" s="16"/>
      <c r="BC53" s="16"/>
      <c r="BD53" s="16"/>
      <c r="BE53" s="51">
        <f t="shared" si="14"/>
        <v>0</v>
      </c>
      <c r="BF53" s="16"/>
      <c r="BG53" s="16"/>
      <c r="BH53" s="16"/>
      <c r="BI53" s="51">
        <f t="shared" si="15"/>
        <v>0</v>
      </c>
      <c r="BJ53" s="71">
        <v>1</v>
      </c>
      <c r="BK53" s="72">
        <v>10000</v>
      </c>
      <c r="BL53" s="72">
        <v>1</v>
      </c>
      <c r="BM53" s="51">
        <f t="shared" si="16"/>
        <v>10000</v>
      </c>
      <c r="BN53" s="71">
        <v>0</v>
      </c>
      <c r="BO53" s="72">
        <v>0</v>
      </c>
      <c r="BP53" s="72">
        <v>1</v>
      </c>
      <c r="BQ53" s="51">
        <f t="shared" si="17"/>
        <v>0</v>
      </c>
      <c r="BR53" s="16"/>
      <c r="BS53" s="16"/>
      <c r="BT53" s="16"/>
      <c r="BU53" s="51">
        <f t="shared" si="18"/>
        <v>0</v>
      </c>
      <c r="BV53" s="71">
        <v>1</v>
      </c>
      <c r="BW53" s="72">
        <v>4500</v>
      </c>
      <c r="BX53" s="72">
        <v>1</v>
      </c>
      <c r="BY53" s="51">
        <f t="shared" si="19"/>
        <v>4500</v>
      </c>
      <c r="BZ53" s="16"/>
      <c r="CA53" s="16"/>
      <c r="CB53" s="16"/>
      <c r="CC53" s="51">
        <f t="shared" si="20"/>
        <v>0</v>
      </c>
      <c r="CD53" s="71">
        <v>0</v>
      </c>
      <c r="CE53" s="72">
        <v>0</v>
      </c>
      <c r="CF53" s="72">
        <v>1</v>
      </c>
      <c r="CG53" s="51">
        <f t="shared" si="21"/>
        <v>0</v>
      </c>
      <c r="CH53" s="16"/>
      <c r="CI53" s="16"/>
      <c r="CJ53" s="16"/>
      <c r="CK53" s="51">
        <f t="shared" si="22"/>
        <v>0</v>
      </c>
      <c r="CL53" s="16"/>
      <c r="CM53" s="16"/>
      <c r="CN53" s="16"/>
      <c r="CO53" s="51">
        <f t="shared" si="23"/>
        <v>0</v>
      </c>
      <c r="CP53" s="71">
        <v>1</v>
      </c>
      <c r="CQ53" s="72">
        <v>1800</v>
      </c>
      <c r="CR53" s="72">
        <v>1</v>
      </c>
      <c r="CS53" s="51">
        <f t="shared" si="24"/>
        <v>1800</v>
      </c>
      <c r="CT53" s="16"/>
      <c r="CU53" s="16"/>
      <c r="CV53" s="16"/>
      <c r="CW53" s="51">
        <f t="shared" si="25"/>
        <v>0</v>
      </c>
      <c r="CX53" s="16"/>
      <c r="CY53" s="16"/>
      <c r="CZ53" s="16"/>
      <c r="DA53" s="51">
        <f t="shared" si="26"/>
        <v>0</v>
      </c>
      <c r="DB53" s="16"/>
      <c r="DC53" s="16"/>
      <c r="DD53" s="16"/>
      <c r="DE53" s="51">
        <f t="shared" si="27"/>
        <v>0</v>
      </c>
      <c r="DF53" s="51">
        <f t="shared" si="28"/>
        <v>34300</v>
      </c>
    </row>
    <row r="54" spans="1:110" ht="15.75" hidden="1" x14ac:dyDescent="0.25">
      <c r="A54" s="52" t="s">
        <v>105</v>
      </c>
      <c r="B54" s="25"/>
      <c r="C54" s="25"/>
      <c r="D54" s="25"/>
      <c r="E54" s="51">
        <f t="shared" si="1"/>
        <v>0</v>
      </c>
      <c r="F54" s="71">
        <v>0</v>
      </c>
      <c r="G54" s="72">
        <v>0</v>
      </c>
      <c r="H54" s="72">
        <v>1</v>
      </c>
      <c r="I54" s="51">
        <f t="shared" si="2"/>
        <v>0</v>
      </c>
      <c r="J54" s="71">
        <v>0</v>
      </c>
      <c r="K54" s="72">
        <v>0</v>
      </c>
      <c r="L54" s="72">
        <v>1</v>
      </c>
      <c r="M54" s="51">
        <f t="shared" si="3"/>
        <v>0</v>
      </c>
      <c r="N54" s="71">
        <v>2</v>
      </c>
      <c r="O54" s="72">
        <v>4900</v>
      </c>
      <c r="P54" s="72">
        <v>1</v>
      </c>
      <c r="Q54" s="51">
        <f t="shared" si="4"/>
        <v>9800</v>
      </c>
      <c r="R54" s="71">
        <v>1</v>
      </c>
      <c r="S54" s="72">
        <v>4000</v>
      </c>
      <c r="T54" s="72">
        <v>1</v>
      </c>
      <c r="U54" s="51">
        <f t="shared" si="5"/>
        <v>4000</v>
      </c>
      <c r="V54" s="71">
        <v>1</v>
      </c>
      <c r="W54" s="72">
        <v>2200</v>
      </c>
      <c r="X54" s="72">
        <v>1</v>
      </c>
      <c r="Y54" s="51">
        <f t="shared" si="6"/>
        <v>2200</v>
      </c>
      <c r="Z54" s="71">
        <v>0</v>
      </c>
      <c r="AA54" s="72">
        <v>0</v>
      </c>
      <c r="AB54" s="72">
        <v>1</v>
      </c>
      <c r="AC54" s="51">
        <f t="shared" si="7"/>
        <v>0</v>
      </c>
      <c r="AD54" s="71">
        <v>0</v>
      </c>
      <c r="AE54" s="72">
        <v>0</v>
      </c>
      <c r="AF54" s="72">
        <v>1</v>
      </c>
      <c r="AG54" s="51">
        <f t="shared" si="8"/>
        <v>0</v>
      </c>
      <c r="AH54" s="71">
        <v>0</v>
      </c>
      <c r="AI54" s="72">
        <v>0</v>
      </c>
      <c r="AJ54" s="72">
        <v>1</v>
      </c>
      <c r="AK54" s="51">
        <f t="shared" si="9"/>
        <v>0</v>
      </c>
      <c r="AL54" s="71">
        <v>0</v>
      </c>
      <c r="AM54" s="72">
        <v>0</v>
      </c>
      <c r="AN54" s="72">
        <v>1</v>
      </c>
      <c r="AO54" s="51">
        <f t="shared" si="10"/>
        <v>0</v>
      </c>
      <c r="AP54" s="71">
        <v>0</v>
      </c>
      <c r="AQ54" s="72">
        <v>0</v>
      </c>
      <c r="AR54" s="72">
        <v>1</v>
      </c>
      <c r="AS54" s="51">
        <f t="shared" si="11"/>
        <v>0</v>
      </c>
      <c r="AT54" s="71">
        <v>40</v>
      </c>
      <c r="AU54" s="72">
        <v>650</v>
      </c>
      <c r="AV54" s="72">
        <v>1</v>
      </c>
      <c r="AW54" s="51">
        <f t="shared" si="12"/>
        <v>26000</v>
      </c>
      <c r="AX54" s="16"/>
      <c r="AY54" s="16"/>
      <c r="AZ54" s="16"/>
      <c r="BA54" s="51">
        <f t="shared" si="13"/>
        <v>0</v>
      </c>
      <c r="BB54" s="16"/>
      <c r="BC54" s="16"/>
      <c r="BD54" s="16"/>
      <c r="BE54" s="51">
        <f t="shared" si="14"/>
        <v>0</v>
      </c>
      <c r="BF54" s="16"/>
      <c r="BG54" s="16"/>
      <c r="BH54" s="16"/>
      <c r="BI54" s="51">
        <f t="shared" si="15"/>
        <v>0</v>
      </c>
      <c r="BJ54" s="71">
        <v>0</v>
      </c>
      <c r="BK54" s="72">
        <v>0</v>
      </c>
      <c r="BL54" s="72">
        <v>1</v>
      </c>
      <c r="BM54" s="51">
        <f t="shared" si="16"/>
        <v>0</v>
      </c>
      <c r="BN54" s="71">
        <v>0</v>
      </c>
      <c r="BO54" s="72">
        <v>0</v>
      </c>
      <c r="BP54" s="72">
        <v>1</v>
      </c>
      <c r="BQ54" s="51">
        <f t="shared" si="17"/>
        <v>0</v>
      </c>
      <c r="BR54" s="16"/>
      <c r="BS54" s="16"/>
      <c r="BT54" s="16"/>
      <c r="BU54" s="51">
        <f t="shared" si="18"/>
        <v>0</v>
      </c>
      <c r="BV54" s="71">
        <v>0</v>
      </c>
      <c r="BW54" s="72">
        <v>0</v>
      </c>
      <c r="BX54" s="72">
        <v>1</v>
      </c>
      <c r="BY54" s="51">
        <f t="shared" si="19"/>
        <v>0</v>
      </c>
      <c r="BZ54" s="16"/>
      <c r="CA54" s="16"/>
      <c r="CB54" s="16"/>
      <c r="CC54" s="51">
        <f t="shared" si="20"/>
        <v>0</v>
      </c>
      <c r="CD54" s="71">
        <v>0</v>
      </c>
      <c r="CE54" s="72">
        <v>0</v>
      </c>
      <c r="CF54" s="72">
        <v>1</v>
      </c>
      <c r="CG54" s="51">
        <f t="shared" si="21"/>
        <v>0</v>
      </c>
      <c r="CH54" s="16"/>
      <c r="CI54" s="16"/>
      <c r="CJ54" s="16"/>
      <c r="CK54" s="51">
        <f t="shared" si="22"/>
        <v>0</v>
      </c>
      <c r="CL54" s="16"/>
      <c r="CM54" s="16"/>
      <c r="CN54" s="16"/>
      <c r="CO54" s="51">
        <f t="shared" si="23"/>
        <v>0</v>
      </c>
      <c r="CP54" s="71">
        <v>1</v>
      </c>
      <c r="CQ54" s="72">
        <v>3000</v>
      </c>
      <c r="CR54" s="72">
        <v>1</v>
      </c>
      <c r="CS54" s="51">
        <f t="shared" si="24"/>
        <v>3000</v>
      </c>
      <c r="CT54" s="16"/>
      <c r="CU54" s="16"/>
      <c r="CV54" s="16"/>
      <c r="CW54" s="51">
        <f t="shared" si="25"/>
        <v>0</v>
      </c>
      <c r="CX54" s="16"/>
      <c r="CY54" s="16"/>
      <c r="CZ54" s="16"/>
      <c r="DA54" s="51">
        <f t="shared" si="26"/>
        <v>0</v>
      </c>
      <c r="DB54" s="16"/>
      <c r="DC54" s="16"/>
      <c r="DD54" s="16"/>
      <c r="DE54" s="51">
        <f t="shared" si="27"/>
        <v>0</v>
      </c>
      <c r="DF54" s="51">
        <f t="shared" si="28"/>
        <v>45000</v>
      </c>
    </row>
    <row r="55" spans="1:110" ht="15.75" hidden="1" x14ac:dyDescent="0.25">
      <c r="A55" s="52" t="s">
        <v>106</v>
      </c>
      <c r="B55" s="25"/>
      <c r="C55" s="25"/>
      <c r="D55" s="25"/>
      <c r="E55" s="51">
        <f t="shared" si="1"/>
        <v>0</v>
      </c>
      <c r="F55" s="71">
        <v>0</v>
      </c>
      <c r="G55" s="72">
        <v>0</v>
      </c>
      <c r="H55" s="72">
        <v>1</v>
      </c>
      <c r="I55" s="51">
        <f t="shared" si="2"/>
        <v>0</v>
      </c>
      <c r="J55" s="71">
        <v>1</v>
      </c>
      <c r="K55" s="72">
        <v>10000</v>
      </c>
      <c r="L55" s="72">
        <v>1</v>
      </c>
      <c r="M55" s="51">
        <f t="shared" si="3"/>
        <v>10000</v>
      </c>
      <c r="N55" s="71">
        <v>3</v>
      </c>
      <c r="O55" s="72">
        <v>4000</v>
      </c>
      <c r="P55" s="72">
        <v>1</v>
      </c>
      <c r="Q55" s="51">
        <f t="shared" si="4"/>
        <v>12000</v>
      </c>
      <c r="R55" s="71">
        <v>0</v>
      </c>
      <c r="S55" s="72">
        <v>0</v>
      </c>
      <c r="T55" s="72">
        <v>1</v>
      </c>
      <c r="U55" s="51">
        <f t="shared" si="5"/>
        <v>0</v>
      </c>
      <c r="V55" s="71">
        <v>0</v>
      </c>
      <c r="W55" s="72">
        <v>0</v>
      </c>
      <c r="X55" s="72">
        <v>1</v>
      </c>
      <c r="Y55" s="51">
        <f t="shared" si="6"/>
        <v>0</v>
      </c>
      <c r="Z55" s="71">
        <v>39</v>
      </c>
      <c r="AA55" s="72">
        <v>800</v>
      </c>
      <c r="AB55" s="72">
        <v>1</v>
      </c>
      <c r="AC55" s="51">
        <f t="shared" si="7"/>
        <v>31200</v>
      </c>
      <c r="AD55" s="71">
        <v>0</v>
      </c>
      <c r="AE55" s="72">
        <v>0</v>
      </c>
      <c r="AF55" s="72">
        <v>1</v>
      </c>
      <c r="AG55" s="51">
        <f t="shared" si="8"/>
        <v>0</v>
      </c>
      <c r="AH55" s="71">
        <v>0</v>
      </c>
      <c r="AI55" s="72">
        <v>0</v>
      </c>
      <c r="AJ55" s="72">
        <v>1</v>
      </c>
      <c r="AK55" s="51">
        <f t="shared" si="9"/>
        <v>0</v>
      </c>
      <c r="AL55" s="71">
        <v>0</v>
      </c>
      <c r="AM55" s="72">
        <v>0</v>
      </c>
      <c r="AN55" s="72">
        <v>1</v>
      </c>
      <c r="AO55" s="51">
        <f t="shared" si="10"/>
        <v>0</v>
      </c>
      <c r="AP55" s="71">
        <v>0</v>
      </c>
      <c r="AQ55" s="72">
        <v>0</v>
      </c>
      <c r="AR55" s="72">
        <v>1</v>
      </c>
      <c r="AS55" s="51">
        <f t="shared" si="11"/>
        <v>0</v>
      </c>
      <c r="AT55" s="71">
        <v>15</v>
      </c>
      <c r="AU55" s="72">
        <v>700</v>
      </c>
      <c r="AV55" s="72">
        <v>1</v>
      </c>
      <c r="AW55" s="51">
        <f>ROUND((AV55*AU55*AT55),0)-20</f>
        <v>10480</v>
      </c>
      <c r="AX55" s="16"/>
      <c r="AY55" s="16"/>
      <c r="AZ55" s="16"/>
      <c r="BA55" s="51">
        <f t="shared" si="13"/>
        <v>0</v>
      </c>
      <c r="BB55" s="16"/>
      <c r="BC55" s="16"/>
      <c r="BD55" s="16"/>
      <c r="BE55" s="51">
        <f t="shared" si="14"/>
        <v>0</v>
      </c>
      <c r="BF55" s="16"/>
      <c r="BG55" s="16"/>
      <c r="BH55" s="16"/>
      <c r="BI55" s="51">
        <f t="shared" si="15"/>
        <v>0</v>
      </c>
      <c r="BJ55" s="71">
        <v>1</v>
      </c>
      <c r="BK55" s="72">
        <v>5000</v>
      </c>
      <c r="BL55" s="72">
        <v>1</v>
      </c>
      <c r="BM55" s="51">
        <f>ROUND((BJ55*BL55*BK55),0)+25</f>
        <v>5025</v>
      </c>
      <c r="BN55" s="71">
        <v>1</v>
      </c>
      <c r="BO55" s="72">
        <v>15000</v>
      </c>
      <c r="BP55" s="72">
        <v>1</v>
      </c>
      <c r="BQ55" s="51">
        <f t="shared" si="17"/>
        <v>15000</v>
      </c>
      <c r="BR55" s="16"/>
      <c r="BS55" s="16"/>
      <c r="BT55" s="16"/>
      <c r="BU55" s="51">
        <f t="shared" si="18"/>
        <v>0</v>
      </c>
      <c r="BV55" s="71">
        <v>1</v>
      </c>
      <c r="BW55" s="72">
        <v>5546.16</v>
      </c>
      <c r="BX55" s="72">
        <v>1</v>
      </c>
      <c r="BY55" s="51">
        <f>ROUND((BV55*BX55*BW55),0)-46</f>
        <v>5500</v>
      </c>
      <c r="BZ55" s="16"/>
      <c r="CA55" s="16"/>
      <c r="CB55" s="16"/>
      <c r="CC55" s="51">
        <f t="shared" si="20"/>
        <v>0</v>
      </c>
      <c r="CD55" s="71">
        <v>0</v>
      </c>
      <c r="CE55" s="72">
        <v>0</v>
      </c>
      <c r="CF55" s="72">
        <v>1</v>
      </c>
      <c r="CG55" s="51">
        <f t="shared" si="21"/>
        <v>0</v>
      </c>
      <c r="CH55" s="16"/>
      <c r="CI55" s="16"/>
      <c r="CJ55" s="16"/>
      <c r="CK55" s="51">
        <f t="shared" si="22"/>
        <v>0</v>
      </c>
      <c r="CL55" s="16"/>
      <c r="CM55" s="16"/>
      <c r="CN55" s="16"/>
      <c r="CO55" s="51">
        <f t="shared" si="23"/>
        <v>0</v>
      </c>
      <c r="CP55" s="71">
        <v>1</v>
      </c>
      <c r="CQ55" s="72">
        <v>796.53</v>
      </c>
      <c r="CR55" s="72">
        <v>1</v>
      </c>
      <c r="CS55" s="51">
        <f>ROUND((CP55*CR55*CQ55),0)+28</f>
        <v>825</v>
      </c>
      <c r="CT55" s="16"/>
      <c r="CU55" s="16"/>
      <c r="CV55" s="16"/>
      <c r="CW55" s="51">
        <f t="shared" si="25"/>
        <v>0</v>
      </c>
      <c r="CX55" s="16"/>
      <c r="CY55" s="16"/>
      <c r="CZ55" s="16"/>
      <c r="DA55" s="51">
        <f t="shared" si="26"/>
        <v>0</v>
      </c>
      <c r="DB55" s="16"/>
      <c r="DC55" s="16"/>
      <c r="DD55" s="16"/>
      <c r="DE55" s="51">
        <f t="shared" si="27"/>
        <v>0</v>
      </c>
      <c r="DF55" s="51">
        <f t="shared" si="28"/>
        <v>90030</v>
      </c>
    </row>
    <row r="56" spans="1:110" ht="15.75" x14ac:dyDescent="0.25">
      <c r="A56" s="52" t="s">
        <v>122</v>
      </c>
      <c r="B56" s="25"/>
      <c r="C56" s="25"/>
      <c r="D56" s="25"/>
      <c r="E56" s="51">
        <f>SUM(E6:E55)</f>
        <v>0</v>
      </c>
      <c r="F56" s="4">
        <f>SUM(F6:F55)</f>
        <v>563</v>
      </c>
      <c r="G56" s="5"/>
      <c r="H56" s="3"/>
      <c r="I56" s="51">
        <f>SUM(I6:I55)</f>
        <v>717700</v>
      </c>
      <c r="J56" s="4">
        <f>SUM(J6:J55)</f>
        <v>33</v>
      </c>
      <c r="K56" s="5"/>
      <c r="L56" s="3"/>
      <c r="M56" s="51">
        <f>SUM(M6:M55)</f>
        <v>358900</v>
      </c>
      <c r="N56" s="4">
        <f>SUM(N6:N55)</f>
        <v>221</v>
      </c>
      <c r="O56" s="5"/>
      <c r="P56" s="3"/>
      <c r="Q56" s="51">
        <f>SUM(Q6:Q55)</f>
        <v>1208800</v>
      </c>
      <c r="R56" s="4">
        <f>SUM(R6:R55)</f>
        <v>74</v>
      </c>
      <c r="S56" s="5"/>
      <c r="T56" s="3"/>
      <c r="U56" s="51">
        <f>SUM(U6:U55)</f>
        <v>339300</v>
      </c>
      <c r="V56" s="4">
        <f>SUM(V6:V55)</f>
        <v>135</v>
      </c>
      <c r="W56" s="5"/>
      <c r="X56" s="3"/>
      <c r="Y56" s="51">
        <f>SUM(Y6:Y55)</f>
        <v>321400</v>
      </c>
      <c r="Z56" s="4">
        <f>SUM(Z6:Z55)</f>
        <v>741</v>
      </c>
      <c r="AA56" s="5"/>
      <c r="AB56" s="3"/>
      <c r="AC56" s="51">
        <f>SUM(AC6:AC55)</f>
        <v>819300</v>
      </c>
      <c r="AD56" s="4">
        <f>SUM(AD6:AD55)</f>
        <v>98</v>
      </c>
      <c r="AE56" s="5"/>
      <c r="AF56" s="3"/>
      <c r="AG56" s="51">
        <f>SUM(AG6:AG55)</f>
        <v>251200</v>
      </c>
      <c r="AH56" s="4">
        <f>SUM(AH6:AH55)</f>
        <v>109</v>
      </c>
      <c r="AI56" s="5"/>
      <c r="AJ56" s="3"/>
      <c r="AK56" s="51">
        <f>SUM(AK6:AK55)</f>
        <v>238800</v>
      </c>
      <c r="AL56" s="4">
        <f>SUM(AL6:AL55)</f>
        <v>29</v>
      </c>
      <c r="AM56" s="5"/>
      <c r="AN56" s="3"/>
      <c r="AO56" s="51">
        <f>SUM(AO6:AO55)</f>
        <v>159700</v>
      </c>
      <c r="AP56" s="4">
        <f>SUM(AP6:AP55)</f>
        <v>50</v>
      </c>
      <c r="AQ56" s="5"/>
      <c r="AR56" s="3"/>
      <c r="AS56" s="51">
        <f>SUM(AS6:AS55)</f>
        <v>128500</v>
      </c>
      <c r="AT56" s="4">
        <f>SUM(AT6:AT55)</f>
        <v>1859</v>
      </c>
      <c r="AU56" s="5"/>
      <c r="AV56" s="3"/>
      <c r="AW56" s="51">
        <f>SUM(AW6:AW55)</f>
        <v>1198600</v>
      </c>
      <c r="AX56" s="16"/>
      <c r="AY56" s="16"/>
      <c r="AZ56" s="16"/>
      <c r="BA56" s="51">
        <f>SUM(BA6:BA55)</f>
        <v>0</v>
      </c>
      <c r="BB56" s="25"/>
      <c r="BC56" s="25"/>
      <c r="BD56" s="25"/>
      <c r="BE56" s="51">
        <f>SUM(BE6:BE55)</f>
        <v>0</v>
      </c>
      <c r="BF56" s="25"/>
      <c r="BG56" s="25"/>
      <c r="BH56" s="25"/>
      <c r="BI56" s="51">
        <f>SUM(BI6:BI55)</f>
        <v>0</v>
      </c>
      <c r="BJ56" s="75">
        <f>SUM(BJ6:BJ55)</f>
        <v>68</v>
      </c>
      <c r="BK56" s="5"/>
      <c r="BL56" s="3"/>
      <c r="BM56" s="51">
        <f>SUM(BM6:BM55)</f>
        <v>432800</v>
      </c>
      <c r="BN56" s="75">
        <f>SUM(BN6:BN55)</f>
        <v>24</v>
      </c>
      <c r="BO56" s="5"/>
      <c r="BP56" s="3"/>
      <c r="BQ56" s="51">
        <f>SUM(BQ6:BQ55)</f>
        <v>289800</v>
      </c>
      <c r="BR56" s="16"/>
      <c r="BS56" s="16"/>
      <c r="BT56" s="16"/>
      <c r="BU56" s="51">
        <f>SUM(BU6:BU55)</f>
        <v>0</v>
      </c>
      <c r="BV56" s="4">
        <v>47</v>
      </c>
      <c r="BW56" s="5"/>
      <c r="BX56" s="3"/>
      <c r="BY56" s="51">
        <f>SUM(BY6:BY55)</f>
        <v>832500</v>
      </c>
      <c r="BZ56" s="16"/>
      <c r="CA56" s="16"/>
      <c r="CB56" s="16"/>
      <c r="CC56" s="51">
        <f>SUM(CC6:CC55)</f>
        <v>0</v>
      </c>
      <c r="CD56" s="4">
        <v>8</v>
      </c>
      <c r="CE56" s="5"/>
      <c r="CF56" s="3"/>
      <c r="CG56" s="51">
        <f>SUM(CG6:CG55)</f>
        <v>58500</v>
      </c>
      <c r="CH56" s="16"/>
      <c r="CI56" s="16"/>
      <c r="CJ56" s="16"/>
      <c r="CK56" s="51">
        <f>SUM(CK6:CK55)</f>
        <v>0</v>
      </c>
      <c r="CL56" s="16"/>
      <c r="CM56" s="16"/>
      <c r="CN56" s="16"/>
      <c r="CO56" s="51">
        <f>SUM(CO6:CO55)</f>
        <v>0</v>
      </c>
      <c r="CP56" s="4">
        <v>8</v>
      </c>
      <c r="CQ56" s="5"/>
      <c r="CR56" s="3"/>
      <c r="CS56" s="51">
        <f>SUM(CS6:CS55)</f>
        <v>192700</v>
      </c>
      <c r="CT56" s="16"/>
      <c r="CU56" s="16"/>
      <c r="CV56" s="16"/>
      <c r="CW56" s="51">
        <f>SUM(CW6:CW55)</f>
        <v>0</v>
      </c>
      <c r="CX56" s="16"/>
      <c r="CY56" s="16"/>
      <c r="CZ56" s="16"/>
      <c r="DA56" s="51">
        <f>SUM(DA6:DA55)</f>
        <v>0</v>
      </c>
      <c r="DB56" s="16"/>
      <c r="DC56" s="16"/>
      <c r="DD56" s="16"/>
      <c r="DE56" s="51">
        <f>SUM(DE6:DE55)</f>
        <v>0</v>
      </c>
      <c r="DF56" s="51">
        <f>SUM(DF6:DF55)</f>
        <v>7548500</v>
      </c>
    </row>
    <row r="57" spans="1:110" x14ac:dyDescent="0.25">
      <c r="A57" s="69" t="s">
        <v>123</v>
      </c>
    </row>
    <row r="60" spans="1:110" x14ac:dyDescent="0.25">
      <c r="Q60" s="6">
        <f>Q56+U56+Y56+AC56+AG56+AK56+AO56+AS56</f>
        <v>3467000</v>
      </c>
      <c r="BM60" s="6">
        <f>BM56+BQ56</f>
        <v>722600</v>
      </c>
      <c r="BY60" s="128">
        <v>832500</v>
      </c>
      <c r="CG60" s="128">
        <v>58500</v>
      </c>
      <c r="CS60" s="128">
        <v>192700</v>
      </c>
      <c r="DF60" s="117">
        <f>I61+Q61+AW61+BM61+BY60+CG60+CS60+M61</f>
        <v>7548500</v>
      </c>
    </row>
    <row r="61" spans="1:110" x14ac:dyDescent="0.25">
      <c r="D61" s="235" t="s">
        <v>197</v>
      </c>
      <c r="E61" s="235"/>
      <c r="F61" s="235"/>
      <c r="I61" s="127">
        <v>717700</v>
      </c>
      <c r="M61" s="128">
        <v>358900</v>
      </c>
      <c r="Q61" s="129">
        <f>Q56+U56+Y56+AC56+AG56+AK56+AO56+AS56</f>
        <v>3467000</v>
      </c>
      <c r="AW61" s="128">
        <v>1198600</v>
      </c>
      <c r="BM61" s="128">
        <v>722600</v>
      </c>
      <c r="BY61" s="6">
        <f>BY56-BY60</f>
        <v>0</v>
      </c>
      <c r="CG61" s="6">
        <f>CG56-CG60</f>
        <v>0</v>
      </c>
      <c r="CS61" s="6">
        <f>CS56-CS60</f>
        <v>0</v>
      </c>
      <c r="DF61" s="6">
        <f>DF56-DF60</f>
        <v>0</v>
      </c>
    </row>
    <row r="62" spans="1:110" x14ac:dyDescent="0.25">
      <c r="A62" s="110" t="s">
        <v>192</v>
      </c>
      <c r="M62" s="6">
        <f>M56-M61</f>
        <v>0</v>
      </c>
      <c r="Q62" s="6">
        <f>Q60-Q61</f>
        <v>0</v>
      </c>
      <c r="AW62" s="139">
        <f>AW56-AW61</f>
        <v>0</v>
      </c>
      <c r="BM62" s="6">
        <f>BM60-BM61</f>
        <v>0</v>
      </c>
    </row>
    <row r="65" spans="1:110" ht="31.5" x14ac:dyDescent="0.25">
      <c r="A65" s="168" t="s">
        <v>108</v>
      </c>
      <c r="B65" s="223" t="s">
        <v>66</v>
      </c>
      <c r="C65" s="224"/>
      <c r="D65" s="224"/>
      <c r="E65" s="225"/>
      <c r="F65" s="223" t="s">
        <v>67</v>
      </c>
      <c r="G65" s="224"/>
      <c r="H65" s="224"/>
      <c r="I65" s="225"/>
      <c r="J65" s="230" t="s">
        <v>70</v>
      </c>
      <c r="K65" s="227"/>
      <c r="L65" s="227"/>
      <c r="M65" s="228"/>
      <c r="N65" s="223" t="s">
        <v>71</v>
      </c>
      <c r="O65" s="224"/>
      <c r="P65" s="224"/>
      <c r="Q65" s="225"/>
      <c r="R65" s="223" t="s">
        <v>72</v>
      </c>
      <c r="S65" s="224"/>
      <c r="T65" s="224"/>
      <c r="U65" s="225"/>
      <c r="V65" s="230" t="s">
        <v>73</v>
      </c>
      <c r="W65" s="227"/>
      <c r="X65" s="227"/>
      <c r="Y65" s="228"/>
      <c r="Z65" s="223" t="s">
        <v>74</v>
      </c>
      <c r="AA65" s="224"/>
      <c r="AB65" s="224"/>
      <c r="AC65" s="225"/>
      <c r="AD65" s="223" t="s">
        <v>75</v>
      </c>
      <c r="AE65" s="224"/>
      <c r="AF65" s="224"/>
      <c r="AG65" s="225"/>
      <c r="AH65" s="247" t="s">
        <v>76</v>
      </c>
      <c r="AI65" s="248"/>
      <c r="AJ65" s="248"/>
      <c r="AK65" s="249"/>
      <c r="AL65" s="247" t="s">
        <v>77</v>
      </c>
      <c r="AM65" s="248"/>
      <c r="AN65" s="248"/>
      <c r="AO65" s="249"/>
      <c r="AP65" s="247" t="s">
        <v>78</v>
      </c>
      <c r="AQ65" s="248"/>
      <c r="AR65" s="248"/>
      <c r="AS65" s="249"/>
      <c r="AT65" s="247" t="s">
        <v>79</v>
      </c>
      <c r="AU65" s="248"/>
      <c r="AV65" s="248"/>
      <c r="AW65" s="249"/>
      <c r="AX65" s="230" t="s">
        <v>80</v>
      </c>
      <c r="AY65" s="227"/>
      <c r="AZ65" s="227"/>
      <c r="BA65" s="228"/>
      <c r="BB65" s="247" t="s">
        <v>81</v>
      </c>
      <c r="BC65" s="248"/>
      <c r="BD65" s="248"/>
      <c r="BE65" s="249"/>
      <c r="BF65" s="247" t="s">
        <v>82</v>
      </c>
      <c r="BG65" s="248"/>
      <c r="BH65" s="248"/>
      <c r="BI65" s="249"/>
      <c r="BJ65" s="219" t="s">
        <v>139</v>
      </c>
      <c r="BK65" s="220"/>
      <c r="BL65" s="220"/>
      <c r="BM65" s="226"/>
      <c r="BN65" s="219" t="s">
        <v>83</v>
      </c>
      <c r="BO65" s="220"/>
      <c r="BP65" s="220"/>
      <c r="BQ65" s="226"/>
      <c r="BR65" s="230" t="s">
        <v>84</v>
      </c>
      <c r="BS65" s="227"/>
      <c r="BT65" s="227"/>
      <c r="BU65" s="227"/>
      <c r="BV65" s="230" t="s">
        <v>85</v>
      </c>
      <c r="BW65" s="227"/>
      <c r="BX65" s="227"/>
      <c r="BY65" s="228"/>
      <c r="BZ65" s="230" t="s">
        <v>86</v>
      </c>
      <c r="CA65" s="227"/>
      <c r="CB65" s="227"/>
      <c r="CC65" s="228"/>
      <c r="CD65" s="223" t="s">
        <v>87</v>
      </c>
      <c r="CE65" s="224"/>
      <c r="CF65" s="224"/>
      <c r="CG65" s="225"/>
      <c r="CH65" s="223" t="s">
        <v>88</v>
      </c>
      <c r="CI65" s="224"/>
      <c r="CJ65" s="224"/>
      <c r="CK65" s="225"/>
      <c r="CL65" s="230" t="s">
        <v>89</v>
      </c>
      <c r="CM65" s="227"/>
      <c r="CN65" s="227"/>
      <c r="CO65" s="228"/>
      <c r="CP65" s="223" t="s">
        <v>90</v>
      </c>
      <c r="CQ65" s="224"/>
      <c r="CR65" s="224"/>
      <c r="CS65" s="225"/>
      <c r="CT65" s="223" t="s">
        <v>91</v>
      </c>
      <c r="CU65" s="224"/>
      <c r="CV65" s="224"/>
      <c r="CW65" s="225"/>
      <c r="CX65" s="223" t="s">
        <v>92</v>
      </c>
      <c r="CY65" s="224"/>
      <c r="CZ65" s="224"/>
      <c r="DA65" s="225"/>
      <c r="DB65" s="223" t="s">
        <v>93</v>
      </c>
      <c r="DC65" s="224"/>
      <c r="DD65" s="224"/>
      <c r="DE65" s="225"/>
      <c r="DF65" s="99" t="s">
        <v>130</v>
      </c>
    </row>
    <row r="66" spans="1:110" ht="63" x14ac:dyDescent="0.25">
      <c r="A66" s="168"/>
      <c r="B66" s="48" t="s">
        <v>5</v>
      </c>
      <c r="C66" s="48" t="s">
        <v>6</v>
      </c>
      <c r="D66" s="48" t="s">
        <v>7</v>
      </c>
      <c r="E66" s="49" t="s">
        <v>8</v>
      </c>
      <c r="F66" s="48" t="s">
        <v>5</v>
      </c>
      <c r="G66" s="48" t="s">
        <v>6</v>
      </c>
      <c r="H66" s="48" t="s">
        <v>7</v>
      </c>
      <c r="I66" s="49" t="s">
        <v>8</v>
      </c>
      <c r="J66" s="48" t="s">
        <v>5</v>
      </c>
      <c r="K66" s="48" t="s">
        <v>6</v>
      </c>
      <c r="L66" s="48" t="s">
        <v>7</v>
      </c>
      <c r="M66" s="49" t="s">
        <v>8</v>
      </c>
      <c r="N66" s="48" t="s">
        <v>5</v>
      </c>
      <c r="O66" s="48" t="s">
        <v>6</v>
      </c>
      <c r="P66" s="48" t="s">
        <v>7</v>
      </c>
      <c r="Q66" s="49" t="s">
        <v>8</v>
      </c>
      <c r="R66" s="48" t="s">
        <v>5</v>
      </c>
      <c r="S66" s="48" t="s">
        <v>6</v>
      </c>
      <c r="T66" s="48" t="s">
        <v>7</v>
      </c>
      <c r="U66" s="49" t="s">
        <v>8</v>
      </c>
      <c r="V66" s="48" t="s">
        <v>5</v>
      </c>
      <c r="W66" s="48" t="s">
        <v>6</v>
      </c>
      <c r="X66" s="48" t="s">
        <v>7</v>
      </c>
      <c r="Y66" s="49" t="s">
        <v>8</v>
      </c>
      <c r="Z66" s="48" t="s">
        <v>5</v>
      </c>
      <c r="AA66" s="48" t="s">
        <v>6</v>
      </c>
      <c r="AB66" s="48" t="s">
        <v>7</v>
      </c>
      <c r="AC66" s="49" t="s">
        <v>8</v>
      </c>
      <c r="AD66" s="48" t="s">
        <v>5</v>
      </c>
      <c r="AE66" s="48" t="s">
        <v>6</v>
      </c>
      <c r="AF66" s="48" t="s">
        <v>7</v>
      </c>
      <c r="AG66" s="49" t="s">
        <v>8</v>
      </c>
      <c r="AH66" s="48" t="s">
        <v>5</v>
      </c>
      <c r="AI66" s="48" t="s">
        <v>6</v>
      </c>
      <c r="AJ66" s="48" t="s">
        <v>7</v>
      </c>
      <c r="AK66" s="49" t="s">
        <v>8</v>
      </c>
      <c r="AL66" s="48" t="s">
        <v>5</v>
      </c>
      <c r="AM66" s="48" t="s">
        <v>6</v>
      </c>
      <c r="AN66" s="48" t="s">
        <v>7</v>
      </c>
      <c r="AO66" s="49" t="s">
        <v>8</v>
      </c>
      <c r="AP66" s="100" t="s">
        <v>5</v>
      </c>
      <c r="AQ66" s="100" t="s">
        <v>6</v>
      </c>
      <c r="AR66" s="100" t="s">
        <v>7</v>
      </c>
      <c r="AS66" s="101" t="s">
        <v>8</v>
      </c>
      <c r="AT66" s="100" t="s">
        <v>5</v>
      </c>
      <c r="AU66" s="100" t="s">
        <v>6</v>
      </c>
      <c r="AV66" s="100" t="s">
        <v>7</v>
      </c>
      <c r="AW66" s="101" t="s">
        <v>8</v>
      </c>
      <c r="AX66" s="100" t="s">
        <v>5</v>
      </c>
      <c r="AY66" s="100" t="s">
        <v>6</v>
      </c>
      <c r="AZ66" s="100" t="s">
        <v>7</v>
      </c>
      <c r="BA66" s="101" t="s">
        <v>8</v>
      </c>
      <c r="BB66" s="100" t="s">
        <v>5</v>
      </c>
      <c r="BC66" s="100" t="s">
        <v>6</v>
      </c>
      <c r="BD66" s="100" t="s">
        <v>7</v>
      </c>
      <c r="BE66" s="101" t="s">
        <v>8</v>
      </c>
      <c r="BF66" s="100" t="s">
        <v>5</v>
      </c>
      <c r="BG66" s="100" t="s">
        <v>6</v>
      </c>
      <c r="BH66" s="100" t="s">
        <v>7</v>
      </c>
      <c r="BI66" s="101" t="s">
        <v>8</v>
      </c>
      <c r="BJ66" s="100" t="s">
        <v>5</v>
      </c>
      <c r="BK66" s="100" t="s">
        <v>6</v>
      </c>
      <c r="BL66" s="100" t="s">
        <v>7</v>
      </c>
      <c r="BM66" s="101" t="s">
        <v>8</v>
      </c>
      <c r="BN66" s="100" t="s">
        <v>5</v>
      </c>
      <c r="BO66" s="100" t="s">
        <v>6</v>
      </c>
      <c r="BP66" s="100" t="s">
        <v>7</v>
      </c>
      <c r="BQ66" s="101" t="s">
        <v>8</v>
      </c>
      <c r="BR66" s="100" t="s">
        <v>5</v>
      </c>
      <c r="BS66" s="100" t="s">
        <v>6</v>
      </c>
      <c r="BT66" s="100" t="s">
        <v>7</v>
      </c>
      <c r="BU66" s="101" t="s">
        <v>8</v>
      </c>
      <c r="BV66" s="100" t="s">
        <v>5</v>
      </c>
      <c r="BW66" s="100" t="s">
        <v>6</v>
      </c>
      <c r="BX66" s="100" t="s">
        <v>7</v>
      </c>
      <c r="BY66" s="101" t="s">
        <v>8</v>
      </c>
      <c r="BZ66" s="100" t="s">
        <v>5</v>
      </c>
      <c r="CA66" s="100" t="s">
        <v>6</v>
      </c>
      <c r="CB66" s="100" t="s">
        <v>7</v>
      </c>
      <c r="CC66" s="101" t="s">
        <v>8</v>
      </c>
      <c r="CD66" s="100" t="s">
        <v>5</v>
      </c>
      <c r="CE66" s="100" t="s">
        <v>6</v>
      </c>
      <c r="CF66" s="100" t="s">
        <v>7</v>
      </c>
      <c r="CG66" s="101" t="s">
        <v>8</v>
      </c>
      <c r="CH66" s="100" t="s">
        <v>5</v>
      </c>
      <c r="CI66" s="100" t="s">
        <v>6</v>
      </c>
      <c r="CJ66" s="100" t="s">
        <v>7</v>
      </c>
      <c r="CK66" s="101" t="s">
        <v>8</v>
      </c>
      <c r="CL66" s="100" t="s">
        <v>5</v>
      </c>
      <c r="CM66" s="100" t="s">
        <v>6</v>
      </c>
      <c r="CN66" s="100" t="s">
        <v>7</v>
      </c>
      <c r="CO66" s="101" t="s">
        <v>8</v>
      </c>
      <c r="CP66" s="100" t="s">
        <v>5</v>
      </c>
      <c r="CQ66" s="100" t="s">
        <v>6</v>
      </c>
      <c r="CR66" s="100" t="s">
        <v>7</v>
      </c>
      <c r="CS66" s="101" t="s">
        <v>8</v>
      </c>
      <c r="CT66" s="100" t="s">
        <v>5</v>
      </c>
      <c r="CU66" s="100" t="s">
        <v>6</v>
      </c>
      <c r="CV66" s="100" t="s">
        <v>7</v>
      </c>
      <c r="CW66" s="101" t="s">
        <v>8</v>
      </c>
      <c r="CX66" s="100" t="s">
        <v>5</v>
      </c>
      <c r="CY66" s="100" t="s">
        <v>6</v>
      </c>
      <c r="CZ66" s="100" t="s">
        <v>7</v>
      </c>
      <c r="DA66" s="101" t="s">
        <v>8</v>
      </c>
      <c r="DB66" s="100" t="s">
        <v>5</v>
      </c>
      <c r="DC66" s="100" t="s">
        <v>6</v>
      </c>
      <c r="DD66" s="100" t="s">
        <v>7</v>
      </c>
      <c r="DE66" s="101" t="s">
        <v>8</v>
      </c>
      <c r="DF66" s="99"/>
    </row>
    <row r="67" spans="1:110" ht="15.75" x14ac:dyDescent="0.25">
      <c r="A67" s="50">
        <v>1</v>
      </c>
      <c r="B67" s="25">
        <v>5</v>
      </c>
      <c r="C67" s="25">
        <v>2000</v>
      </c>
      <c r="D67" s="25">
        <v>1</v>
      </c>
      <c r="E67" s="51">
        <f>ROUND((D67*C67*B67),0)</f>
        <v>10000</v>
      </c>
      <c r="F67" s="71">
        <v>10</v>
      </c>
      <c r="G67" s="72">
        <v>1000</v>
      </c>
      <c r="H67" s="72">
        <v>1</v>
      </c>
      <c r="I67" s="51">
        <f>ROUND((H67*G67*F67),0)</f>
        <v>10000</v>
      </c>
      <c r="J67" s="71">
        <v>1</v>
      </c>
      <c r="K67" s="72">
        <v>50000</v>
      </c>
      <c r="L67" s="72">
        <v>1</v>
      </c>
      <c r="M67" s="51">
        <f>ROUND((L67*K67*J67),0)</f>
        <v>50000</v>
      </c>
      <c r="N67" s="74">
        <v>0</v>
      </c>
      <c r="O67" s="72">
        <v>0</v>
      </c>
      <c r="P67" s="72">
        <v>0</v>
      </c>
      <c r="Q67" s="51">
        <f>ROUND((P67*O67*N67),0)</f>
        <v>0</v>
      </c>
      <c r="R67" s="71">
        <v>0</v>
      </c>
      <c r="S67" s="72">
        <v>0</v>
      </c>
      <c r="T67" s="72">
        <v>0</v>
      </c>
      <c r="U67" s="51">
        <f>ROUND((T67*S67*R67),0)</f>
        <v>0</v>
      </c>
      <c r="V67" s="71">
        <v>0</v>
      </c>
      <c r="W67" s="72">
        <v>0</v>
      </c>
      <c r="X67" s="72">
        <v>0</v>
      </c>
      <c r="Y67" s="51">
        <f>ROUND((X67*W67*V67),0)</f>
        <v>0</v>
      </c>
      <c r="Z67" s="71">
        <v>0</v>
      </c>
      <c r="AA67" s="72">
        <v>0</v>
      </c>
      <c r="AB67" s="72">
        <v>0</v>
      </c>
      <c r="AC67" s="51">
        <f>ROUND((AB67*AA67*Z67),0)</f>
        <v>0</v>
      </c>
      <c r="AD67" s="71">
        <v>0</v>
      </c>
      <c r="AE67" s="72">
        <v>0</v>
      </c>
      <c r="AF67" s="72">
        <v>0</v>
      </c>
      <c r="AG67" s="51">
        <f>ROUND((AF67*AE67*AD67),0)</f>
        <v>0</v>
      </c>
      <c r="AH67" s="71">
        <v>0</v>
      </c>
      <c r="AI67" s="72">
        <v>0</v>
      </c>
      <c r="AJ67" s="72">
        <v>0</v>
      </c>
      <c r="AK67" s="51">
        <f>ROUND((AJ67*AI67*AH67),0)</f>
        <v>0</v>
      </c>
      <c r="AL67" s="71">
        <v>0</v>
      </c>
      <c r="AM67" s="72">
        <v>0</v>
      </c>
      <c r="AN67" s="72">
        <v>0</v>
      </c>
      <c r="AO67" s="51">
        <f>ROUND((AN67*AM67*AL67),0)</f>
        <v>0</v>
      </c>
      <c r="AP67" s="71">
        <v>0</v>
      </c>
      <c r="AQ67" s="72">
        <v>0</v>
      </c>
      <c r="AR67" s="72">
        <v>0</v>
      </c>
      <c r="AS67" s="51">
        <f>ROUND((AR67*AQ67*AP67),0)</f>
        <v>0</v>
      </c>
      <c r="AT67" s="71">
        <v>43</v>
      </c>
      <c r="AU67" s="174">
        <f>AW67/AT67/AV67</f>
        <v>651.16279069767438</v>
      </c>
      <c r="AV67" s="72">
        <v>1</v>
      </c>
      <c r="AW67" s="51">
        <v>28000</v>
      </c>
      <c r="AX67" s="16"/>
      <c r="AY67" s="16"/>
      <c r="AZ67" s="16"/>
      <c r="BA67" s="51">
        <f>ROUND((AZ67*AY67*AX67),0)</f>
        <v>0</v>
      </c>
      <c r="BB67" s="16"/>
      <c r="BC67" s="16"/>
      <c r="BD67" s="16"/>
      <c r="BE67" s="51">
        <f>ROUND((BB67*BD67*BC67),0)</f>
        <v>0</v>
      </c>
      <c r="BF67" s="16"/>
      <c r="BG67" s="16"/>
      <c r="BH67" s="16"/>
      <c r="BI67" s="51">
        <f>ROUND((BF67*BH67*BG67),0)</f>
        <v>0</v>
      </c>
      <c r="BJ67" s="71">
        <v>0</v>
      </c>
      <c r="BK67" s="72">
        <v>0</v>
      </c>
      <c r="BL67" s="72">
        <v>0</v>
      </c>
      <c r="BM67" s="51">
        <f>ROUND((BJ67*BL67*BK67),0)</f>
        <v>0</v>
      </c>
      <c r="BN67" s="71">
        <v>0</v>
      </c>
      <c r="BO67" s="72">
        <v>0</v>
      </c>
      <c r="BP67" s="72">
        <v>0</v>
      </c>
      <c r="BQ67" s="51">
        <f>ROUND((BN67*BP67*BO67),0)</f>
        <v>0</v>
      </c>
      <c r="BR67" s="16">
        <v>1</v>
      </c>
      <c r="BS67" s="16">
        <v>15000</v>
      </c>
      <c r="BT67" s="16">
        <v>1</v>
      </c>
      <c r="BU67" s="51">
        <f>ROUND((BR67*BT67*BS67),0)</f>
        <v>15000</v>
      </c>
      <c r="BV67" s="71">
        <v>1</v>
      </c>
      <c r="BW67" s="72">
        <v>10000</v>
      </c>
      <c r="BX67" s="72">
        <v>1</v>
      </c>
      <c r="BY67" s="51">
        <f>ROUND((BV67*BX67*BW67),0)</f>
        <v>10000</v>
      </c>
      <c r="BZ67" s="16">
        <v>1</v>
      </c>
      <c r="CA67" s="16">
        <v>15000</v>
      </c>
      <c r="CB67" s="16">
        <v>1</v>
      </c>
      <c r="CC67" s="51">
        <f>ROUND((BZ67*CB67*CA67),0)</f>
        <v>15000</v>
      </c>
      <c r="CD67" s="71">
        <v>0</v>
      </c>
      <c r="CE67" s="72">
        <v>0</v>
      </c>
      <c r="CF67" s="72">
        <v>0</v>
      </c>
      <c r="CG67" s="51">
        <f>ROUND((CD67*CF67*CE67),0)</f>
        <v>0</v>
      </c>
      <c r="CH67" s="16"/>
      <c r="CI67" s="16"/>
      <c r="CJ67" s="16"/>
      <c r="CK67" s="51">
        <f>ROUND((CH67*CJ67*CI67),0)</f>
        <v>0</v>
      </c>
      <c r="CL67" s="16"/>
      <c r="CM67" s="16"/>
      <c r="CN67" s="16"/>
      <c r="CO67" s="51">
        <f>ROUND((CL67*CN67*CM67),0)</f>
        <v>0</v>
      </c>
      <c r="CP67" s="71">
        <v>1</v>
      </c>
      <c r="CQ67" s="72">
        <v>5000</v>
      </c>
      <c r="CR67" s="72">
        <v>1</v>
      </c>
      <c r="CS67" s="51">
        <f>ROUND((CP67*CR67*CQ67),0)</f>
        <v>5000</v>
      </c>
      <c r="CT67" s="16">
        <v>1</v>
      </c>
      <c r="CU67" s="16">
        <v>50000</v>
      </c>
      <c r="CV67" s="16">
        <v>1</v>
      </c>
      <c r="CW67" s="51">
        <f>ROUND((CT67*CV67*CU67),0)</f>
        <v>50000</v>
      </c>
      <c r="CX67" s="16"/>
      <c r="CY67" s="16"/>
      <c r="CZ67" s="16"/>
      <c r="DA67" s="51">
        <f>ROUND((CX67*CZ67*CY67),0)</f>
        <v>0</v>
      </c>
      <c r="DB67" s="16"/>
      <c r="DC67" s="16"/>
      <c r="DD67" s="16"/>
      <c r="DE67" s="51">
        <f>ROUND((DB67*DD67*DC67),0)</f>
        <v>0</v>
      </c>
      <c r="DF67" s="51">
        <f t="shared" ref="DF67" si="29">E67+I67+M67+Q67+U67+Y67+AC67+AG67+AK67+AO67+AS67+AW67+BA67+BE67+BI67+BM67+BQ67+BU67+BY67+CC67+CG67+CK67+CO67+CS67+CW67+DA67+DE67</f>
        <v>193000</v>
      </c>
    </row>
    <row r="71" spans="1:110" x14ac:dyDescent="0.25">
      <c r="A71" s="110" t="s">
        <v>194</v>
      </c>
      <c r="M71" s="6">
        <f>M65-M70</f>
        <v>0</v>
      </c>
      <c r="Q71" s="6">
        <f>Q69-Q70</f>
        <v>0</v>
      </c>
      <c r="AW71" s="139">
        <f>AW65-AW70</f>
        <v>0</v>
      </c>
      <c r="BM71" s="6">
        <f>BM69-BM70</f>
        <v>0</v>
      </c>
    </row>
    <row r="74" spans="1:110" ht="31.5" x14ac:dyDescent="0.25">
      <c r="A74" s="168" t="s">
        <v>108</v>
      </c>
      <c r="B74" s="223" t="s">
        <v>66</v>
      </c>
      <c r="C74" s="224"/>
      <c r="D74" s="224"/>
      <c r="E74" s="225"/>
      <c r="F74" s="223" t="s">
        <v>67</v>
      </c>
      <c r="G74" s="224"/>
      <c r="H74" s="224"/>
      <c r="I74" s="225"/>
      <c r="J74" s="230" t="s">
        <v>70</v>
      </c>
      <c r="K74" s="227"/>
      <c r="L74" s="227"/>
      <c r="M74" s="228"/>
      <c r="N74" s="223" t="s">
        <v>71</v>
      </c>
      <c r="O74" s="224"/>
      <c r="P74" s="224"/>
      <c r="Q74" s="225"/>
      <c r="R74" s="223" t="s">
        <v>72</v>
      </c>
      <c r="S74" s="224"/>
      <c r="T74" s="224"/>
      <c r="U74" s="225"/>
      <c r="V74" s="230" t="s">
        <v>73</v>
      </c>
      <c r="W74" s="227"/>
      <c r="X74" s="227"/>
      <c r="Y74" s="228"/>
      <c r="Z74" s="223" t="s">
        <v>74</v>
      </c>
      <c r="AA74" s="224"/>
      <c r="AB74" s="224"/>
      <c r="AC74" s="225"/>
      <c r="AD74" s="223" t="s">
        <v>75</v>
      </c>
      <c r="AE74" s="224"/>
      <c r="AF74" s="224"/>
      <c r="AG74" s="225"/>
      <c r="AH74" s="247" t="s">
        <v>76</v>
      </c>
      <c r="AI74" s="248"/>
      <c r="AJ74" s="248"/>
      <c r="AK74" s="249"/>
      <c r="AL74" s="247" t="s">
        <v>77</v>
      </c>
      <c r="AM74" s="248"/>
      <c r="AN74" s="248"/>
      <c r="AO74" s="249"/>
      <c r="AP74" s="247" t="s">
        <v>78</v>
      </c>
      <c r="AQ74" s="248"/>
      <c r="AR74" s="248"/>
      <c r="AS74" s="249"/>
      <c r="AT74" s="247" t="s">
        <v>79</v>
      </c>
      <c r="AU74" s="248"/>
      <c r="AV74" s="248"/>
      <c r="AW74" s="249"/>
      <c r="AX74" s="230" t="s">
        <v>80</v>
      </c>
      <c r="AY74" s="227"/>
      <c r="AZ74" s="227"/>
      <c r="BA74" s="228"/>
      <c r="BB74" s="247" t="s">
        <v>81</v>
      </c>
      <c r="BC74" s="248"/>
      <c r="BD74" s="248"/>
      <c r="BE74" s="249"/>
      <c r="BF74" s="247" t="s">
        <v>82</v>
      </c>
      <c r="BG74" s="248"/>
      <c r="BH74" s="248"/>
      <c r="BI74" s="249"/>
      <c r="BJ74" s="219" t="s">
        <v>139</v>
      </c>
      <c r="BK74" s="220"/>
      <c r="BL74" s="220"/>
      <c r="BM74" s="226"/>
      <c r="BN74" s="219" t="s">
        <v>83</v>
      </c>
      <c r="BO74" s="220"/>
      <c r="BP74" s="220"/>
      <c r="BQ74" s="226"/>
      <c r="BR74" s="230" t="s">
        <v>84</v>
      </c>
      <c r="BS74" s="227"/>
      <c r="BT74" s="227"/>
      <c r="BU74" s="227"/>
      <c r="BV74" s="230" t="s">
        <v>85</v>
      </c>
      <c r="BW74" s="227"/>
      <c r="BX74" s="227"/>
      <c r="BY74" s="228"/>
      <c r="BZ74" s="230" t="s">
        <v>86</v>
      </c>
      <c r="CA74" s="227"/>
      <c r="CB74" s="227"/>
      <c r="CC74" s="228"/>
      <c r="CD74" s="223" t="s">
        <v>87</v>
      </c>
      <c r="CE74" s="224"/>
      <c r="CF74" s="224"/>
      <c r="CG74" s="225"/>
      <c r="CH74" s="223" t="s">
        <v>88</v>
      </c>
      <c r="CI74" s="224"/>
      <c r="CJ74" s="224"/>
      <c r="CK74" s="225"/>
      <c r="CL74" s="230" t="s">
        <v>89</v>
      </c>
      <c r="CM74" s="227"/>
      <c r="CN74" s="227"/>
      <c r="CO74" s="228"/>
      <c r="CP74" s="223" t="s">
        <v>90</v>
      </c>
      <c r="CQ74" s="224"/>
      <c r="CR74" s="224"/>
      <c r="CS74" s="225"/>
      <c r="CT74" s="223" t="s">
        <v>91</v>
      </c>
      <c r="CU74" s="224"/>
      <c r="CV74" s="224"/>
      <c r="CW74" s="225"/>
      <c r="CX74" s="223" t="s">
        <v>92</v>
      </c>
      <c r="CY74" s="224"/>
      <c r="CZ74" s="224"/>
      <c r="DA74" s="225"/>
      <c r="DB74" s="223" t="s">
        <v>93</v>
      </c>
      <c r="DC74" s="224"/>
      <c r="DD74" s="224"/>
      <c r="DE74" s="225"/>
      <c r="DF74" s="99" t="s">
        <v>130</v>
      </c>
    </row>
    <row r="75" spans="1:110" ht="63" x14ac:dyDescent="0.25">
      <c r="A75" s="168"/>
      <c r="B75" s="48" t="s">
        <v>5</v>
      </c>
      <c r="C75" s="48" t="s">
        <v>6</v>
      </c>
      <c r="D75" s="48" t="s">
        <v>7</v>
      </c>
      <c r="E75" s="49" t="s">
        <v>8</v>
      </c>
      <c r="F75" s="48" t="s">
        <v>5</v>
      </c>
      <c r="G75" s="48" t="s">
        <v>6</v>
      </c>
      <c r="H75" s="48" t="s">
        <v>7</v>
      </c>
      <c r="I75" s="49" t="s">
        <v>8</v>
      </c>
      <c r="J75" s="48" t="s">
        <v>5</v>
      </c>
      <c r="K75" s="48" t="s">
        <v>6</v>
      </c>
      <c r="L75" s="48" t="s">
        <v>7</v>
      </c>
      <c r="M75" s="49" t="s">
        <v>8</v>
      </c>
      <c r="N75" s="48" t="s">
        <v>5</v>
      </c>
      <c r="O75" s="48" t="s">
        <v>6</v>
      </c>
      <c r="P75" s="48" t="s">
        <v>7</v>
      </c>
      <c r="Q75" s="49" t="s">
        <v>8</v>
      </c>
      <c r="R75" s="48" t="s">
        <v>5</v>
      </c>
      <c r="S75" s="48" t="s">
        <v>6</v>
      </c>
      <c r="T75" s="48" t="s">
        <v>7</v>
      </c>
      <c r="U75" s="49" t="s">
        <v>8</v>
      </c>
      <c r="V75" s="48" t="s">
        <v>5</v>
      </c>
      <c r="W75" s="48" t="s">
        <v>6</v>
      </c>
      <c r="X75" s="48" t="s">
        <v>7</v>
      </c>
      <c r="Y75" s="49" t="s">
        <v>8</v>
      </c>
      <c r="Z75" s="48" t="s">
        <v>5</v>
      </c>
      <c r="AA75" s="48" t="s">
        <v>6</v>
      </c>
      <c r="AB75" s="48" t="s">
        <v>7</v>
      </c>
      <c r="AC75" s="49" t="s">
        <v>8</v>
      </c>
      <c r="AD75" s="48" t="s">
        <v>5</v>
      </c>
      <c r="AE75" s="48" t="s">
        <v>6</v>
      </c>
      <c r="AF75" s="48" t="s">
        <v>7</v>
      </c>
      <c r="AG75" s="49" t="s">
        <v>8</v>
      </c>
      <c r="AH75" s="48" t="s">
        <v>5</v>
      </c>
      <c r="AI75" s="48" t="s">
        <v>6</v>
      </c>
      <c r="AJ75" s="48" t="s">
        <v>7</v>
      </c>
      <c r="AK75" s="49" t="s">
        <v>8</v>
      </c>
      <c r="AL75" s="48" t="s">
        <v>5</v>
      </c>
      <c r="AM75" s="48" t="s">
        <v>6</v>
      </c>
      <c r="AN75" s="48" t="s">
        <v>7</v>
      </c>
      <c r="AO75" s="49" t="s">
        <v>8</v>
      </c>
      <c r="AP75" s="100" t="s">
        <v>5</v>
      </c>
      <c r="AQ75" s="100" t="s">
        <v>6</v>
      </c>
      <c r="AR75" s="100" t="s">
        <v>7</v>
      </c>
      <c r="AS75" s="101" t="s">
        <v>8</v>
      </c>
      <c r="AT75" s="100" t="s">
        <v>5</v>
      </c>
      <c r="AU75" s="100" t="s">
        <v>6</v>
      </c>
      <c r="AV75" s="100" t="s">
        <v>7</v>
      </c>
      <c r="AW75" s="101" t="s">
        <v>8</v>
      </c>
      <c r="AX75" s="100" t="s">
        <v>5</v>
      </c>
      <c r="AY75" s="100" t="s">
        <v>6</v>
      </c>
      <c r="AZ75" s="100" t="s">
        <v>7</v>
      </c>
      <c r="BA75" s="101" t="s">
        <v>8</v>
      </c>
      <c r="BB75" s="100" t="s">
        <v>5</v>
      </c>
      <c r="BC75" s="100" t="s">
        <v>6</v>
      </c>
      <c r="BD75" s="100" t="s">
        <v>7</v>
      </c>
      <c r="BE75" s="101" t="s">
        <v>8</v>
      </c>
      <c r="BF75" s="100" t="s">
        <v>5</v>
      </c>
      <c r="BG75" s="100" t="s">
        <v>6</v>
      </c>
      <c r="BH75" s="100" t="s">
        <v>7</v>
      </c>
      <c r="BI75" s="101" t="s">
        <v>8</v>
      </c>
      <c r="BJ75" s="100" t="s">
        <v>5</v>
      </c>
      <c r="BK75" s="100" t="s">
        <v>6</v>
      </c>
      <c r="BL75" s="100" t="s">
        <v>7</v>
      </c>
      <c r="BM75" s="101" t="s">
        <v>8</v>
      </c>
      <c r="BN75" s="100" t="s">
        <v>5</v>
      </c>
      <c r="BO75" s="100" t="s">
        <v>6</v>
      </c>
      <c r="BP75" s="100" t="s">
        <v>7</v>
      </c>
      <c r="BQ75" s="101" t="s">
        <v>8</v>
      </c>
      <c r="BR75" s="100" t="s">
        <v>5</v>
      </c>
      <c r="BS75" s="100" t="s">
        <v>6</v>
      </c>
      <c r="BT75" s="100" t="s">
        <v>7</v>
      </c>
      <c r="BU75" s="101" t="s">
        <v>8</v>
      </c>
      <c r="BV75" s="100" t="s">
        <v>5</v>
      </c>
      <c r="BW75" s="100" t="s">
        <v>6</v>
      </c>
      <c r="BX75" s="100" t="s">
        <v>7</v>
      </c>
      <c r="BY75" s="101" t="s">
        <v>8</v>
      </c>
      <c r="BZ75" s="100" t="s">
        <v>5</v>
      </c>
      <c r="CA75" s="100" t="s">
        <v>6</v>
      </c>
      <c r="CB75" s="100" t="s">
        <v>7</v>
      </c>
      <c r="CC75" s="101" t="s">
        <v>8</v>
      </c>
      <c r="CD75" s="100" t="s">
        <v>5</v>
      </c>
      <c r="CE75" s="100" t="s">
        <v>6</v>
      </c>
      <c r="CF75" s="100" t="s">
        <v>7</v>
      </c>
      <c r="CG75" s="101" t="s">
        <v>8</v>
      </c>
      <c r="CH75" s="100" t="s">
        <v>5</v>
      </c>
      <c r="CI75" s="100" t="s">
        <v>6</v>
      </c>
      <c r="CJ75" s="100" t="s">
        <v>7</v>
      </c>
      <c r="CK75" s="101" t="s">
        <v>8</v>
      </c>
      <c r="CL75" s="100" t="s">
        <v>5</v>
      </c>
      <c r="CM75" s="100" t="s">
        <v>6</v>
      </c>
      <c r="CN75" s="100" t="s">
        <v>7</v>
      </c>
      <c r="CO75" s="101" t="s">
        <v>8</v>
      </c>
      <c r="CP75" s="100" t="s">
        <v>5</v>
      </c>
      <c r="CQ75" s="100" t="s">
        <v>6</v>
      </c>
      <c r="CR75" s="100" t="s">
        <v>7</v>
      </c>
      <c r="CS75" s="101" t="s">
        <v>8</v>
      </c>
      <c r="CT75" s="100" t="s">
        <v>5</v>
      </c>
      <c r="CU75" s="100" t="s">
        <v>6</v>
      </c>
      <c r="CV75" s="100" t="s">
        <v>7</v>
      </c>
      <c r="CW75" s="101" t="s">
        <v>8</v>
      </c>
      <c r="CX75" s="100" t="s">
        <v>5</v>
      </c>
      <c r="CY75" s="100" t="s">
        <v>6</v>
      </c>
      <c r="CZ75" s="100" t="s">
        <v>7</v>
      </c>
      <c r="DA75" s="101" t="s">
        <v>8</v>
      </c>
      <c r="DB75" s="100" t="s">
        <v>5</v>
      </c>
      <c r="DC75" s="100" t="s">
        <v>6</v>
      </c>
      <c r="DD75" s="100" t="s">
        <v>7</v>
      </c>
      <c r="DE75" s="101" t="s">
        <v>8</v>
      </c>
      <c r="DF75" s="99"/>
    </row>
    <row r="76" spans="1:110" ht="15.75" x14ac:dyDescent="0.25">
      <c r="A76" s="50">
        <v>1</v>
      </c>
      <c r="B76" s="25">
        <v>5</v>
      </c>
      <c r="C76" s="25">
        <v>2000</v>
      </c>
      <c r="D76" s="25">
        <v>1</v>
      </c>
      <c r="E76" s="51">
        <f>ROUND((D76*C76*B76),0)</f>
        <v>10000</v>
      </c>
      <c r="F76" s="71">
        <v>10</v>
      </c>
      <c r="G76" s="72">
        <v>1000</v>
      </c>
      <c r="H76" s="72">
        <v>1</v>
      </c>
      <c r="I76" s="51">
        <f>ROUND((H76*G76*F76),0)</f>
        <v>10000</v>
      </c>
      <c r="J76" s="71"/>
      <c r="K76" s="72"/>
      <c r="L76" s="72">
        <v>1</v>
      </c>
      <c r="M76" s="51">
        <f>ROUND((L76*K76*J76),0)</f>
        <v>0</v>
      </c>
      <c r="N76" s="74">
        <v>0</v>
      </c>
      <c r="O76" s="72">
        <v>0</v>
      </c>
      <c r="P76" s="72">
        <v>0</v>
      </c>
      <c r="Q76" s="51">
        <f>ROUND((P76*O76*N76),0)</f>
        <v>0</v>
      </c>
      <c r="R76" s="71">
        <v>0</v>
      </c>
      <c r="S76" s="72">
        <v>0</v>
      </c>
      <c r="T76" s="72">
        <v>0</v>
      </c>
      <c r="U76" s="51">
        <f>ROUND((T76*S76*R76),0)</f>
        <v>0</v>
      </c>
      <c r="V76" s="71">
        <v>0</v>
      </c>
      <c r="W76" s="72">
        <v>0</v>
      </c>
      <c r="X76" s="72">
        <v>0</v>
      </c>
      <c r="Y76" s="51">
        <f>ROUND((X76*W76*V76),0)</f>
        <v>0</v>
      </c>
      <c r="Z76" s="71">
        <v>0</v>
      </c>
      <c r="AA76" s="72">
        <v>0</v>
      </c>
      <c r="AB76" s="72">
        <v>0</v>
      </c>
      <c r="AC76" s="51">
        <f>ROUND((AB76*AA76*Z76),0)</f>
        <v>0</v>
      </c>
      <c r="AD76" s="71">
        <v>0</v>
      </c>
      <c r="AE76" s="72">
        <v>0</v>
      </c>
      <c r="AF76" s="72">
        <v>0</v>
      </c>
      <c r="AG76" s="51">
        <f>ROUND((AF76*AE76*AD76),0)</f>
        <v>0</v>
      </c>
      <c r="AH76" s="71">
        <v>0</v>
      </c>
      <c r="AI76" s="72">
        <v>0</v>
      </c>
      <c r="AJ76" s="72">
        <v>0</v>
      </c>
      <c r="AK76" s="51">
        <f>ROUND((AJ76*AI76*AH76),0)</f>
        <v>0</v>
      </c>
      <c r="AL76" s="71">
        <v>0</v>
      </c>
      <c r="AM76" s="72">
        <v>0</v>
      </c>
      <c r="AN76" s="72">
        <v>0</v>
      </c>
      <c r="AO76" s="51">
        <f>ROUND((AN76*AM76*AL76),0)</f>
        <v>0</v>
      </c>
      <c r="AP76" s="71">
        <v>0</v>
      </c>
      <c r="AQ76" s="72">
        <v>0</v>
      </c>
      <c r="AR76" s="72">
        <v>0</v>
      </c>
      <c r="AS76" s="51">
        <f>ROUND((AR76*AQ76*AP76),0)</f>
        <v>0</v>
      </c>
      <c r="AT76" s="71">
        <v>43</v>
      </c>
      <c r="AU76" s="174">
        <f>AW76/AT76/AV76</f>
        <v>651.16279069767438</v>
      </c>
      <c r="AV76" s="72">
        <v>1</v>
      </c>
      <c r="AW76" s="51">
        <v>28000</v>
      </c>
      <c r="AX76" s="16"/>
      <c r="AY76" s="16"/>
      <c r="AZ76" s="16"/>
      <c r="BA76" s="51">
        <f>ROUND((AZ76*AY76*AX76),0)</f>
        <v>0</v>
      </c>
      <c r="BB76" s="16"/>
      <c r="BC76" s="16"/>
      <c r="BD76" s="16"/>
      <c r="BE76" s="51">
        <f>ROUND((BB76*BD76*BC76),0)</f>
        <v>0</v>
      </c>
      <c r="BF76" s="16"/>
      <c r="BG76" s="16"/>
      <c r="BH76" s="16"/>
      <c r="BI76" s="51">
        <f>ROUND((BF76*BH76*BG76),0)</f>
        <v>0</v>
      </c>
      <c r="BJ76" s="71">
        <v>0</v>
      </c>
      <c r="BK76" s="72">
        <v>0</v>
      </c>
      <c r="BL76" s="72">
        <v>0</v>
      </c>
      <c r="BM76" s="51">
        <f>ROUND((BJ76*BL76*BK76),0)</f>
        <v>0</v>
      </c>
      <c r="BN76" s="71">
        <v>0</v>
      </c>
      <c r="BO76" s="72">
        <v>0</v>
      </c>
      <c r="BP76" s="72">
        <v>0</v>
      </c>
      <c r="BQ76" s="51">
        <f>ROUND((BN76*BP76*BO76),0)</f>
        <v>0</v>
      </c>
      <c r="BR76" s="16"/>
      <c r="BS76" s="16"/>
      <c r="BT76" s="16"/>
      <c r="BU76" s="51">
        <f>ROUND((BR76*BT76*BS76),0)</f>
        <v>0</v>
      </c>
      <c r="BV76" s="71">
        <v>1</v>
      </c>
      <c r="BW76" s="72">
        <v>10000</v>
      </c>
      <c r="BX76" s="72">
        <v>1</v>
      </c>
      <c r="BY76" s="51">
        <f>ROUND((BV76*BX76*BW76),0)</f>
        <v>10000</v>
      </c>
      <c r="BZ76" s="16">
        <v>1</v>
      </c>
      <c r="CA76" s="16">
        <v>15000</v>
      </c>
      <c r="CB76" s="16">
        <v>1</v>
      </c>
      <c r="CC76" s="51">
        <f>ROUND((BZ76*CB76*CA76),0)</f>
        <v>15000</v>
      </c>
      <c r="CD76" s="71">
        <v>0</v>
      </c>
      <c r="CE76" s="72">
        <v>0</v>
      </c>
      <c r="CF76" s="72">
        <v>0</v>
      </c>
      <c r="CG76" s="51">
        <f>ROUND((CD76*CF76*CE76),0)</f>
        <v>0</v>
      </c>
      <c r="CH76" s="16"/>
      <c r="CI76" s="16"/>
      <c r="CJ76" s="16"/>
      <c r="CK76" s="51">
        <f>ROUND((CH76*CJ76*CI76),0)</f>
        <v>0</v>
      </c>
      <c r="CL76" s="16"/>
      <c r="CM76" s="16"/>
      <c r="CN76" s="16"/>
      <c r="CO76" s="51">
        <f>ROUND((CL76*CN76*CM76),0)</f>
        <v>0</v>
      </c>
      <c r="CP76" s="71">
        <v>1</v>
      </c>
      <c r="CQ76" s="72">
        <v>5000</v>
      </c>
      <c r="CR76" s="72">
        <v>1</v>
      </c>
      <c r="CS76" s="51">
        <f>ROUND((CP76*CR76*CQ76),0)</f>
        <v>5000</v>
      </c>
      <c r="CT76" s="16">
        <v>1</v>
      </c>
      <c r="CU76" s="16">
        <v>50000</v>
      </c>
      <c r="CV76" s="16">
        <v>1</v>
      </c>
      <c r="CW76" s="51">
        <f>ROUND((CT76*CV76*CU76),0)</f>
        <v>50000</v>
      </c>
      <c r="CX76" s="16"/>
      <c r="CY76" s="16"/>
      <c r="CZ76" s="16"/>
      <c r="DA76" s="51">
        <f>ROUND((CX76*CZ76*CY76),0)</f>
        <v>0</v>
      </c>
      <c r="DB76" s="16"/>
      <c r="DC76" s="16"/>
      <c r="DD76" s="16"/>
      <c r="DE76" s="51">
        <f>ROUND((DB76*DD76*DC76),0)</f>
        <v>0</v>
      </c>
      <c r="DF76" s="51">
        <f t="shared" ref="DF76" si="30">E76+I76+M76+Q76+U76+Y76+AC76+AG76+AK76+AO76+AS76+AW76+BA76+BE76+BI76+BM76+BQ76+BU76+BY76+CC76+CG76+CK76+CO76+CS76+CW76+DA76+DE76</f>
        <v>128000</v>
      </c>
    </row>
  </sheetData>
  <mergeCells count="82">
    <mergeCell ref="DB4:DE4"/>
    <mergeCell ref="CH4:CK4"/>
    <mergeCell ref="CL4:CO4"/>
    <mergeCell ref="CP4:CS4"/>
    <mergeCell ref="CT4:CW4"/>
    <mergeCell ref="CX4:DA4"/>
    <mergeCell ref="BN4:BQ4"/>
    <mergeCell ref="BR4:BU4"/>
    <mergeCell ref="BV4:BY4"/>
    <mergeCell ref="BZ4:CC4"/>
    <mergeCell ref="CD4:CG4"/>
    <mergeCell ref="B4:E4"/>
    <mergeCell ref="F4:I4"/>
    <mergeCell ref="J4:M4"/>
    <mergeCell ref="N4:Q4"/>
    <mergeCell ref="BJ4:BM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65:E65"/>
    <mergeCell ref="F65:I65"/>
    <mergeCell ref="J65:M65"/>
    <mergeCell ref="N65:Q65"/>
    <mergeCell ref="R65:U65"/>
    <mergeCell ref="V65:Y65"/>
    <mergeCell ref="Z65:AC65"/>
    <mergeCell ref="AD65:AG65"/>
    <mergeCell ref="AH65:AK65"/>
    <mergeCell ref="AL65:AO65"/>
    <mergeCell ref="CH65:CK65"/>
    <mergeCell ref="CL65:CO65"/>
    <mergeCell ref="CP65:CS65"/>
    <mergeCell ref="CT65:CW65"/>
    <mergeCell ref="BJ65:BM65"/>
    <mergeCell ref="BN65:BQ65"/>
    <mergeCell ref="BR65:BU65"/>
    <mergeCell ref="BV65:BY65"/>
    <mergeCell ref="BZ65:CC65"/>
    <mergeCell ref="AP74:AS74"/>
    <mergeCell ref="AT74:AW74"/>
    <mergeCell ref="AX74:BA74"/>
    <mergeCell ref="BB74:BE74"/>
    <mergeCell ref="CD65:CG65"/>
    <mergeCell ref="AP65:AS65"/>
    <mergeCell ref="AT65:AW65"/>
    <mergeCell ref="AX65:BA65"/>
    <mergeCell ref="BB65:BE65"/>
    <mergeCell ref="BF65:BI65"/>
    <mergeCell ref="V74:Y74"/>
    <mergeCell ref="Z74:AC74"/>
    <mergeCell ref="AD74:AG74"/>
    <mergeCell ref="AH74:AK74"/>
    <mergeCell ref="AL74:AO74"/>
    <mergeCell ref="B74:E74"/>
    <mergeCell ref="F74:I74"/>
    <mergeCell ref="J74:M74"/>
    <mergeCell ref="N74:Q74"/>
    <mergeCell ref="R74:U74"/>
    <mergeCell ref="D61:F61"/>
    <mergeCell ref="CT74:CW74"/>
    <mergeCell ref="CX74:DA74"/>
    <mergeCell ref="DB74:DE74"/>
    <mergeCell ref="BZ74:CC74"/>
    <mergeCell ref="CD74:CG74"/>
    <mergeCell ref="CH74:CK74"/>
    <mergeCell ref="CL74:CO74"/>
    <mergeCell ref="CP74:CS74"/>
    <mergeCell ref="BF74:BI74"/>
    <mergeCell ref="BJ74:BM74"/>
    <mergeCell ref="BN74:BQ74"/>
    <mergeCell ref="BR74:BU74"/>
    <mergeCell ref="BV74:BY74"/>
    <mergeCell ref="CX65:DA65"/>
    <mergeCell ref="DB65:DE6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56"/>
  <sheetViews>
    <sheetView workbookViewId="0">
      <selection activeCell="A51" sqref="A51:XFD54"/>
    </sheetView>
  </sheetViews>
  <sheetFormatPr defaultRowHeight="15" x14ac:dyDescent="0.25"/>
  <cols>
    <col min="2" max="2" width="20.7109375" customWidth="1"/>
    <col min="3" max="3" width="16.5703125" bestFit="1" customWidth="1"/>
    <col min="4" max="4" width="17.85546875" bestFit="1" customWidth="1"/>
  </cols>
  <sheetData>
    <row r="1" spans="1:5" ht="15.75" x14ac:dyDescent="0.25">
      <c r="A1" s="30" t="s">
        <v>140</v>
      </c>
      <c r="E1" t="s">
        <v>158</v>
      </c>
    </row>
    <row r="3" spans="1:5" ht="30" customHeight="1" x14ac:dyDescent="0.25">
      <c r="A3" s="250" t="s">
        <v>108</v>
      </c>
      <c r="B3" s="254" t="s">
        <v>157</v>
      </c>
      <c r="C3" s="252" t="s">
        <v>159</v>
      </c>
      <c r="D3" s="253" t="s">
        <v>125</v>
      </c>
    </row>
    <row r="4" spans="1:5" ht="30" customHeight="1" x14ac:dyDescent="0.25">
      <c r="A4" s="251"/>
      <c r="B4" s="254"/>
      <c r="C4" s="252"/>
      <c r="D4" s="253"/>
    </row>
    <row r="5" spans="1:5" ht="15.75" hidden="1" x14ac:dyDescent="0.25">
      <c r="A5" s="50">
        <v>1</v>
      </c>
      <c r="B5" s="109">
        <v>0</v>
      </c>
      <c r="C5" s="75">
        <v>0</v>
      </c>
      <c r="D5" s="67">
        <f>B5+C5</f>
        <v>0</v>
      </c>
    </row>
    <row r="6" spans="1:5" ht="15.75" hidden="1" x14ac:dyDescent="0.25">
      <c r="A6" s="50">
        <v>3</v>
      </c>
      <c r="B6" s="109">
        <v>58808</v>
      </c>
      <c r="C6" s="75">
        <v>34201</v>
      </c>
      <c r="D6" s="67">
        <f t="shared" ref="D6:D54" si="0">B6+C6</f>
        <v>93009</v>
      </c>
    </row>
    <row r="7" spans="1:5" ht="15.75" hidden="1" x14ac:dyDescent="0.25">
      <c r="A7" s="50">
        <v>4</v>
      </c>
      <c r="B7" s="109">
        <v>23453</v>
      </c>
      <c r="C7" s="75">
        <v>16502</v>
      </c>
      <c r="D7" s="67">
        <f t="shared" si="0"/>
        <v>39955</v>
      </c>
    </row>
    <row r="8" spans="1:5" ht="15.75" hidden="1" x14ac:dyDescent="0.25">
      <c r="A8" s="105" t="s">
        <v>141</v>
      </c>
      <c r="B8" s="109">
        <v>0</v>
      </c>
      <c r="C8" s="75">
        <v>11345</v>
      </c>
      <c r="D8" s="67">
        <f t="shared" si="0"/>
        <v>11345</v>
      </c>
    </row>
    <row r="9" spans="1:5" ht="15.75" hidden="1" x14ac:dyDescent="0.25">
      <c r="A9" s="50">
        <v>11</v>
      </c>
      <c r="B9" s="109">
        <v>21392</v>
      </c>
      <c r="C9" s="75">
        <v>41875</v>
      </c>
      <c r="D9" s="67">
        <f t="shared" si="0"/>
        <v>63267</v>
      </c>
    </row>
    <row r="10" spans="1:5" ht="15.75" hidden="1" x14ac:dyDescent="0.25">
      <c r="A10" s="50">
        <v>13</v>
      </c>
      <c r="B10" s="109">
        <v>16569</v>
      </c>
      <c r="C10" s="75">
        <v>18219</v>
      </c>
      <c r="D10" s="67">
        <f t="shared" si="0"/>
        <v>34788</v>
      </c>
    </row>
    <row r="11" spans="1:5" ht="15.75" hidden="1" x14ac:dyDescent="0.25">
      <c r="A11" s="50">
        <v>16</v>
      </c>
      <c r="B11" s="109">
        <v>20225</v>
      </c>
      <c r="C11" s="75">
        <v>34242</v>
      </c>
      <c r="D11" s="67">
        <f t="shared" si="0"/>
        <v>54467</v>
      </c>
    </row>
    <row r="12" spans="1:5" ht="15.75" hidden="1" x14ac:dyDescent="0.25">
      <c r="A12" s="50">
        <v>18</v>
      </c>
      <c r="B12" s="109">
        <v>17891</v>
      </c>
      <c r="C12" s="75">
        <v>28879</v>
      </c>
      <c r="D12" s="67">
        <f t="shared" si="0"/>
        <v>46770</v>
      </c>
    </row>
    <row r="13" spans="1:5" ht="15.75" hidden="1" x14ac:dyDescent="0.25">
      <c r="A13" s="50">
        <v>20</v>
      </c>
      <c r="B13" s="109">
        <v>48617</v>
      </c>
      <c r="C13" s="75">
        <v>78592</v>
      </c>
      <c r="D13" s="67">
        <f t="shared" si="0"/>
        <v>127209</v>
      </c>
    </row>
    <row r="14" spans="1:5" ht="15.75" hidden="1" x14ac:dyDescent="0.25">
      <c r="A14" s="50">
        <v>21</v>
      </c>
      <c r="B14" s="109">
        <v>77788</v>
      </c>
      <c r="C14" s="75">
        <v>62709</v>
      </c>
      <c r="D14" s="67">
        <f t="shared" si="0"/>
        <v>140497</v>
      </c>
    </row>
    <row r="15" spans="1:5" ht="15.75" hidden="1" x14ac:dyDescent="0.25">
      <c r="A15" s="50">
        <v>22</v>
      </c>
      <c r="B15" s="109">
        <v>31699</v>
      </c>
      <c r="C15" s="75">
        <v>44866</v>
      </c>
      <c r="D15" s="67">
        <f t="shared" si="0"/>
        <v>76565</v>
      </c>
    </row>
    <row r="16" spans="1:5" ht="15.75" hidden="1" x14ac:dyDescent="0.25">
      <c r="A16" s="50">
        <v>23</v>
      </c>
      <c r="B16" s="109">
        <v>44106</v>
      </c>
      <c r="C16" s="75">
        <v>113454</v>
      </c>
      <c r="D16" s="67">
        <f t="shared" si="0"/>
        <v>157560</v>
      </c>
    </row>
    <row r="17" spans="1:4" ht="15.75" hidden="1" x14ac:dyDescent="0.25">
      <c r="A17" s="50">
        <v>26</v>
      </c>
      <c r="B17" s="109">
        <v>29715</v>
      </c>
      <c r="C17" s="75">
        <v>28879</v>
      </c>
      <c r="D17" s="67">
        <f t="shared" si="0"/>
        <v>58594</v>
      </c>
    </row>
    <row r="18" spans="1:4" ht="15.75" hidden="1" x14ac:dyDescent="0.25">
      <c r="A18" s="50">
        <v>27</v>
      </c>
      <c r="B18" s="109">
        <v>36560</v>
      </c>
      <c r="C18" s="75">
        <v>90763</v>
      </c>
      <c r="D18" s="67">
        <f t="shared" si="0"/>
        <v>127323</v>
      </c>
    </row>
    <row r="19" spans="1:4" ht="15.75" hidden="1" x14ac:dyDescent="0.25">
      <c r="A19" s="50">
        <v>28</v>
      </c>
      <c r="B19" s="109">
        <v>12835</v>
      </c>
      <c r="C19" s="75">
        <v>10520</v>
      </c>
      <c r="D19" s="67">
        <f t="shared" si="0"/>
        <v>23355</v>
      </c>
    </row>
    <row r="20" spans="1:4" ht="15.75" hidden="1" x14ac:dyDescent="0.25">
      <c r="A20" s="50">
        <v>31</v>
      </c>
      <c r="B20" s="109">
        <v>15558</v>
      </c>
      <c r="C20" s="75">
        <v>40224</v>
      </c>
      <c r="D20" s="67">
        <f t="shared" si="0"/>
        <v>55782</v>
      </c>
    </row>
    <row r="21" spans="1:4" ht="15.75" hidden="1" x14ac:dyDescent="0.25">
      <c r="A21" s="50">
        <v>33</v>
      </c>
      <c r="B21" s="109">
        <v>13224</v>
      </c>
      <c r="C21" s="75">
        <v>7220</v>
      </c>
      <c r="D21" s="67">
        <f t="shared" si="0"/>
        <v>20444</v>
      </c>
    </row>
    <row r="22" spans="1:4" ht="15.75" hidden="1" x14ac:dyDescent="0.25">
      <c r="A22" s="50">
        <v>34</v>
      </c>
      <c r="B22" s="109">
        <v>10890</v>
      </c>
      <c r="C22" s="75">
        <v>30942</v>
      </c>
      <c r="D22" s="67">
        <f t="shared" si="0"/>
        <v>41832</v>
      </c>
    </row>
    <row r="23" spans="1:4" ht="15.75" hidden="1" x14ac:dyDescent="0.25">
      <c r="A23" s="50">
        <v>36</v>
      </c>
      <c r="B23" s="109">
        <v>3500</v>
      </c>
      <c r="C23" s="75">
        <v>47238</v>
      </c>
      <c r="D23" s="67">
        <f t="shared" si="0"/>
        <v>50738</v>
      </c>
    </row>
    <row r="24" spans="1:4" ht="15.75" hidden="1" x14ac:dyDescent="0.25">
      <c r="A24" s="50">
        <v>37</v>
      </c>
      <c r="B24" s="109">
        <v>47917</v>
      </c>
      <c r="C24" s="75">
        <v>26816</v>
      </c>
      <c r="D24" s="67">
        <f t="shared" si="0"/>
        <v>74733</v>
      </c>
    </row>
    <row r="25" spans="1:4" ht="15.75" hidden="1" x14ac:dyDescent="0.25">
      <c r="A25" s="50">
        <v>38</v>
      </c>
      <c r="B25" s="109">
        <v>0</v>
      </c>
      <c r="C25" s="75">
        <v>50951</v>
      </c>
      <c r="D25" s="67">
        <f t="shared" si="0"/>
        <v>50951</v>
      </c>
    </row>
    <row r="26" spans="1:4" ht="15.75" hidden="1" x14ac:dyDescent="0.25">
      <c r="A26" s="50">
        <v>41</v>
      </c>
      <c r="B26" s="109">
        <v>14391</v>
      </c>
      <c r="C26" s="75">
        <v>117627</v>
      </c>
      <c r="D26" s="67">
        <f t="shared" si="0"/>
        <v>132018</v>
      </c>
    </row>
    <row r="27" spans="1:4" ht="15.75" hidden="1" x14ac:dyDescent="0.25">
      <c r="A27" s="50">
        <v>42</v>
      </c>
      <c r="B27" s="109">
        <v>13224</v>
      </c>
      <c r="C27" s="75">
        <v>29189</v>
      </c>
      <c r="D27" s="67">
        <f t="shared" si="0"/>
        <v>42413</v>
      </c>
    </row>
    <row r="28" spans="1:4" ht="15.75" hidden="1" x14ac:dyDescent="0.25">
      <c r="A28" s="50">
        <v>43</v>
      </c>
      <c r="B28" s="109">
        <v>18280</v>
      </c>
      <c r="C28" s="75">
        <v>32180</v>
      </c>
      <c r="D28" s="67">
        <f t="shared" si="0"/>
        <v>50460</v>
      </c>
    </row>
    <row r="29" spans="1:4" ht="15.75" hidden="1" x14ac:dyDescent="0.25">
      <c r="A29" s="50">
        <v>44</v>
      </c>
      <c r="B29" s="109">
        <v>16180</v>
      </c>
      <c r="C29" s="75">
        <v>35893</v>
      </c>
      <c r="D29" s="67">
        <f t="shared" si="0"/>
        <v>52073</v>
      </c>
    </row>
    <row r="30" spans="1:4" ht="15.75" hidden="1" x14ac:dyDescent="0.25">
      <c r="A30" s="50">
        <v>45</v>
      </c>
      <c r="B30" s="109">
        <v>48073</v>
      </c>
      <c r="C30" s="75">
        <v>78385</v>
      </c>
      <c r="D30" s="67">
        <f t="shared" si="0"/>
        <v>126458</v>
      </c>
    </row>
    <row r="31" spans="1:4" ht="15.75" hidden="1" x14ac:dyDescent="0.25">
      <c r="A31" s="50">
        <v>49</v>
      </c>
      <c r="B31" s="109">
        <v>70694</v>
      </c>
      <c r="C31" s="75">
        <v>200710</v>
      </c>
      <c r="D31" s="67">
        <f t="shared" si="0"/>
        <v>271404</v>
      </c>
    </row>
    <row r="32" spans="1:4" ht="15.75" hidden="1" x14ac:dyDescent="0.25">
      <c r="A32" s="50">
        <v>50</v>
      </c>
      <c r="B32" s="109">
        <v>14002</v>
      </c>
      <c r="C32" s="75">
        <v>27641</v>
      </c>
      <c r="D32" s="67">
        <f t="shared" si="0"/>
        <v>41643</v>
      </c>
    </row>
    <row r="33" spans="1:4" ht="15.75" hidden="1" x14ac:dyDescent="0.25">
      <c r="A33" s="50">
        <v>53</v>
      </c>
      <c r="B33" s="109">
        <v>18156</v>
      </c>
      <c r="C33" s="75">
        <v>29807</v>
      </c>
      <c r="D33" s="67">
        <f t="shared" si="0"/>
        <v>47963</v>
      </c>
    </row>
    <row r="34" spans="1:4" ht="15.75" hidden="1" x14ac:dyDescent="0.25">
      <c r="A34" s="50">
        <v>56</v>
      </c>
      <c r="B34" s="109">
        <v>14157</v>
      </c>
      <c r="C34" s="75">
        <v>51735</v>
      </c>
      <c r="D34" s="67">
        <f t="shared" si="0"/>
        <v>65892</v>
      </c>
    </row>
    <row r="35" spans="1:4" ht="15.75" hidden="1" x14ac:dyDescent="0.25">
      <c r="A35" s="50">
        <v>57</v>
      </c>
      <c r="B35" s="109">
        <v>70787</v>
      </c>
      <c r="C35" s="75">
        <v>92826</v>
      </c>
      <c r="D35" s="67">
        <f t="shared" si="0"/>
        <v>163613</v>
      </c>
    </row>
    <row r="36" spans="1:4" ht="15.75" hidden="1" x14ac:dyDescent="0.25">
      <c r="A36" s="50">
        <v>58</v>
      </c>
      <c r="B36" s="109">
        <v>0</v>
      </c>
      <c r="C36" s="75">
        <v>5982</v>
      </c>
      <c r="D36" s="67">
        <f t="shared" si="0"/>
        <v>5982</v>
      </c>
    </row>
    <row r="37" spans="1:4" ht="15.75" hidden="1" x14ac:dyDescent="0.25">
      <c r="A37" s="50" t="s">
        <v>142</v>
      </c>
      <c r="B37" s="109">
        <v>44728</v>
      </c>
      <c r="C37" s="75">
        <v>9901</v>
      </c>
      <c r="D37" s="67">
        <f t="shared" si="0"/>
        <v>54629</v>
      </c>
    </row>
    <row r="38" spans="1:4" ht="15.75" hidden="1" x14ac:dyDescent="0.25">
      <c r="A38" s="50" t="s">
        <v>143</v>
      </c>
      <c r="B38" s="109">
        <v>46595</v>
      </c>
      <c r="C38" s="75">
        <v>31561</v>
      </c>
      <c r="D38" s="67">
        <f t="shared" si="0"/>
        <v>78156</v>
      </c>
    </row>
    <row r="39" spans="1:4" ht="15.75" hidden="1" x14ac:dyDescent="0.25">
      <c r="A39" s="50" t="s">
        <v>144</v>
      </c>
      <c r="B39" s="109">
        <v>21003</v>
      </c>
      <c r="C39" s="75">
        <v>11345</v>
      </c>
      <c r="D39" s="67">
        <f t="shared" si="0"/>
        <v>32348</v>
      </c>
    </row>
    <row r="40" spans="1:4" ht="15.75" hidden="1" x14ac:dyDescent="0.25">
      <c r="A40" s="50" t="s">
        <v>145</v>
      </c>
      <c r="B40" s="109">
        <v>16483</v>
      </c>
      <c r="C40" s="75">
        <v>138182</v>
      </c>
      <c r="D40" s="67">
        <f t="shared" si="0"/>
        <v>154665</v>
      </c>
    </row>
    <row r="41" spans="1:4" ht="15.75" hidden="1" x14ac:dyDescent="0.25">
      <c r="A41" s="50" t="s">
        <v>146</v>
      </c>
      <c r="B41" s="109">
        <v>13885</v>
      </c>
      <c r="C41" s="75">
        <v>64978</v>
      </c>
      <c r="D41" s="67">
        <f t="shared" si="0"/>
        <v>78863</v>
      </c>
    </row>
    <row r="42" spans="1:4" ht="15.75" hidden="1" x14ac:dyDescent="0.25">
      <c r="A42" s="50" t="s">
        <v>147</v>
      </c>
      <c r="B42" s="109">
        <v>41772</v>
      </c>
      <c r="C42" s="75">
        <v>52601</v>
      </c>
      <c r="D42" s="67">
        <f t="shared" si="0"/>
        <v>94373</v>
      </c>
    </row>
    <row r="43" spans="1:4" ht="15.75" hidden="1" x14ac:dyDescent="0.25">
      <c r="A43" s="50" t="s">
        <v>148</v>
      </c>
      <c r="B43" s="109">
        <v>6223</v>
      </c>
      <c r="C43" s="75">
        <v>6188</v>
      </c>
      <c r="D43" s="67">
        <f t="shared" si="0"/>
        <v>12411</v>
      </c>
    </row>
    <row r="44" spans="1:4" ht="15.75" hidden="1" x14ac:dyDescent="0.25">
      <c r="A44" s="50" t="s">
        <v>149</v>
      </c>
      <c r="B44" s="109">
        <v>68842</v>
      </c>
      <c r="C44" s="75">
        <v>56727</v>
      </c>
      <c r="D44" s="67">
        <f t="shared" si="0"/>
        <v>125569</v>
      </c>
    </row>
    <row r="45" spans="1:4" ht="15.75" hidden="1" x14ac:dyDescent="0.25">
      <c r="A45" s="50" t="s">
        <v>150</v>
      </c>
      <c r="B45" s="109">
        <v>35394</v>
      </c>
      <c r="C45" s="75">
        <v>115929</v>
      </c>
      <c r="D45" s="67">
        <f t="shared" si="0"/>
        <v>151323</v>
      </c>
    </row>
    <row r="46" spans="1:4" ht="15.75" hidden="1" x14ac:dyDescent="0.25">
      <c r="A46" s="50" t="s">
        <v>151</v>
      </c>
      <c r="B46" s="109">
        <v>10890</v>
      </c>
      <c r="C46" s="75">
        <v>30942</v>
      </c>
      <c r="D46" s="67">
        <f t="shared" si="0"/>
        <v>41832</v>
      </c>
    </row>
    <row r="47" spans="1:4" ht="15.75" hidden="1" x14ac:dyDescent="0.25">
      <c r="A47" s="50" t="s">
        <v>152</v>
      </c>
      <c r="B47" s="109">
        <v>88103</v>
      </c>
      <c r="C47" s="75">
        <v>110413</v>
      </c>
      <c r="D47" s="67">
        <f t="shared" si="0"/>
        <v>198516</v>
      </c>
    </row>
    <row r="48" spans="1:4" ht="15.75" hidden="1" x14ac:dyDescent="0.25">
      <c r="A48" s="50" t="s">
        <v>1</v>
      </c>
      <c r="B48" s="109">
        <v>25670</v>
      </c>
      <c r="C48" s="75">
        <v>15471</v>
      </c>
      <c r="D48" s="67">
        <f t="shared" si="0"/>
        <v>41141</v>
      </c>
    </row>
    <row r="49" spans="1:4" ht="15.75" hidden="1" x14ac:dyDescent="0.25">
      <c r="A49" s="50" t="s">
        <v>2</v>
      </c>
      <c r="B49" s="109">
        <v>143908</v>
      </c>
      <c r="C49" s="75">
        <v>147490</v>
      </c>
      <c r="D49" s="67">
        <f t="shared" si="0"/>
        <v>291398</v>
      </c>
    </row>
    <row r="50" spans="1:4" ht="16.5" thickBot="1" x14ac:dyDescent="0.3">
      <c r="A50" s="50" t="s">
        <v>3</v>
      </c>
      <c r="B50" s="109">
        <v>19914</v>
      </c>
      <c r="C50" s="75">
        <v>3300</v>
      </c>
      <c r="D50" s="67">
        <f t="shared" si="0"/>
        <v>23214</v>
      </c>
    </row>
    <row r="51" spans="1:4" ht="15.75" hidden="1" x14ac:dyDescent="0.25">
      <c r="A51" s="50" t="s">
        <v>153</v>
      </c>
      <c r="B51" s="109">
        <v>778</v>
      </c>
      <c r="C51" s="75">
        <v>8870</v>
      </c>
      <c r="D51" s="67">
        <f t="shared" si="0"/>
        <v>9648</v>
      </c>
    </row>
    <row r="52" spans="1:4" ht="15.75" hidden="1" x14ac:dyDescent="0.25">
      <c r="A52" s="50" t="s">
        <v>154</v>
      </c>
      <c r="B52" s="109">
        <v>7156</v>
      </c>
      <c r="C52" s="75">
        <v>36099</v>
      </c>
      <c r="D52" s="67">
        <f t="shared" si="0"/>
        <v>43255</v>
      </c>
    </row>
    <row r="53" spans="1:4" ht="15.75" hidden="1" x14ac:dyDescent="0.25">
      <c r="A53" s="50" t="s">
        <v>155</v>
      </c>
      <c r="B53" s="109">
        <v>40683</v>
      </c>
      <c r="C53" s="75">
        <v>90082</v>
      </c>
      <c r="D53" s="67">
        <f t="shared" si="0"/>
        <v>130765</v>
      </c>
    </row>
    <row r="54" spans="1:4" ht="16.5" hidden="1" thickBot="1" x14ac:dyDescent="0.3">
      <c r="A54" s="106" t="s">
        <v>156</v>
      </c>
      <c r="B54" s="109">
        <f>39282</f>
        <v>39282</v>
      </c>
      <c r="C54" s="75">
        <v>49509</v>
      </c>
      <c r="D54" s="67">
        <f t="shared" si="0"/>
        <v>88791</v>
      </c>
    </row>
    <row r="55" spans="1:4" ht="16.5" thickBot="1" x14ac:dyDescent="0.3">
      <c r="A55" s="107" t="s">
        <v>125</v>
      </c>
      <c r="B55" s="109">
        <f>SUM(B5:B54)</f>
        <v>1500000</v>
      </c>
      <c r="C55" s="109">
        <f>SUM(C5:C54)</f>
        <v>2500000</v>
      </c>
      <c r="D55" s="8">
        <f>SUM(D5:D54)</f>
        <v>4000000</v>
      </c>
    </row>
    <row r="56" spans="1:4" x14ac:dyDescent="0.25">
      <c r="A56" s="108" t="s">
        <v>123</v>
      </c>
    </row>
  </sheetData>
  <mergeCells count="4">
    <mergeCell ref="A3:A4"/>
    <mergeCell ref="C3:C4"/>
    <mergeCell ref="D3:D4"/>
    <mergeCell ref="B3:B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74"/>
  <sheetViews>
    <sheetView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A52" sqref="A52:XFD55"/>
    </sheetView>
  </sheetViews>
  <sheetFormatPr defaultRowHeight="15" x14ac:dyDescent="0.25"/>
  <cols>
    <col min="2" max="3" width="20.7109375" customWidth="1"/>
    <col min="4" max="5" width="40.7109375" customWidth="1"/>
    <col min="6" max="6" width="20.7109375" customWidth="1"/>
    <col min="7" max="7" width="17.85546875" customWidth="1"/>
    <col min="8" max="8" width="15.7109375" customWidth="1"/>
  </cols>
  <sheetData>
    <row r="1" spans="1:7" x14ac:dyDescent="0.25">
      <c r="A1" s="110" t="s">
        <v>160</v>
      </c>
    </row>
    <row r="3" spans="1:7" ht="45" customHeight="1" x14ac:dyDescent="0.25">
      <c r="A3" s="250" t="s">
        <v>108</v>
      </c>
      <c r="B3" s="260" t="s">
        <v>161</v>
      </c>
      <c r="C3" s="263" t="s">
        <v>164</v>
      </c>
      <c r="D3" s="266" t="s">
        <v>165</v>
      </c>
      <c r="E3" s="269" t="s">
        <v>162</v>
      </c>
      <c r="F3" s="255" t="s">
        <v>125</v>
      </c>
      <c r="G3" t="s">
        <v>178</v>
      </c>
    </row>
    <row r="4" spans="1:7" ht="45" customHeight="1" x14ac:dyDescent="0.25">
      <c r="A4" s="259"/>
      <c r="B4" s="261"/>
      <c r="C4" s="264"/>
      <c r="D4" s="267"/>
      <c r="E4" s="270"/>
      <c r="F4" s="255"/>
    </row>
    <row r="5" spans="1:7" ht="45" customHeight="1" x14ac:dyDescent="0.25">
      <c r="A5" s="251"/>
      <c r="B5" s="262"/>
      <c r="C5" s="265"/>
      <c r="D5" s="268"/>
      <c r="E5" s="271"/>
      <c r="F5" s="255"/>
    </row>
    <row r="6" spans="1:7" ht="15.75" x14ac:dyDescent="0.25">
      <c r="A6" s="111">
        <v>1</v>
      </c>
      <c r="B6" s="25"/>
      <c r="C6" s="75">
        <v>0</v>
      </c>
      <c r="D6" s="75">
        <v>0</v>
      </c>
      <c r="E6" s="3">
        <v>0</v>
      </c>
      <c r="F6" s="51">
        <f>B6+D6+E6</f>
        <v>0</v>
      </c>
      <c r="G6" s="6">
        <f>D6+E6</f>
        <v>0</v>
      </c>
    </row>
    <row r="7" spans="1:7" ht="15.75" x14ac:dyDescent="0.25">
      <c r="A7" s="111">
        <v>3</v>
      </c>
      <c r="B7" s="25"/>
      <c r="C7" s="75">
        <v>511.3</v>
      </c>
      <c r="D7" s="75">
        <v>93902</v>
      </c>
      <c r="E7" s="3">
        <v>75388</v>
      </c>
      <c r="F7" s="51">
        <f t="shared" ref="F7:F55" si="0">B7+D7+E7</f>
        <v>169290</v>
      </c>
      <c r="G7" s="6">
        <f t="shared" ref="G7:G55" si="1">D7+E7</f>
        <v>169290</v>
      </c>
    </row>
    <row r="8" spans="1:7" ht="15.75" x14ac:dyDescent="0.25">
      <c r="A8" s="111">
        <v>4</v>
      </c>
      <c r="B8" s="25"/>
      <c r="C8" s="75">
        <v>254</v>
      </c>
      <c r="D8" s="75">
        <v>46648</v>
      </c>
      <c r="E8" s="3">
        <v>37451</v>
      </c>
      <c r="F8" s="51">
        <f t="shared" si="0"/>
        <v>84099</v>
      </c>
      <c r="G8" s="6">
        <f t="shared" si="1"/>
        <v>84099</v>
      </c>
    </row>
    <row r="9" spans="1:7" ht="15.75" hidden="1" x14ac:dyDescent="0.25">
      <c r="A9" s="111" t="s">
        <v>141</v>
      </c>
      <c r="B9" s="25"/>
      <c r="C9" s="75">
        <v>960</v>
      </c>
      <c r="D9" s="75">
        <v>156307</v>
      </c>
      <c r="E9" s="3">
        <v>111546</v>
      </c>
      <c r="F9" s="51">
        <f t="shared" si="0"/>
        <v>267853</v>
      </c>
      <c r="G9" s="6">
        <f t="shared" si="1"/>
        <v>267853</v>
      </c>
    </row>
    <row r="10" spans="1:7" ht="15.75" hidden="1" x14ac:dyDescent="0.25">
      <c r="A10" s="111">
        <v>11</v>
      </c>
      <c r="B10" s="25"/>
      <c r="C10" s="75">
        <v>641</v>
      </c>
      <c r="D10" s="75">
        <v>117721</v>
      </c>
      <c r="E10" s="3">
        <v>94511</v>
      </c>
      <c r="F10" s="51">
        <f t="shared" si="0"/>
        <v>212232</v>
      </c>
      <c r="G10" s="6">
        <f t="shared" si="1"/>
        <v>212232</v>
      </c>
    </row>
    <row r="11" spans="1:7" ht="15.75" hidden="1" x14ac:dyDescent="0.25">
      <c r="A11" s="111">
        <v>13</v>
      </c>
      <c r="B11" s="25"/>
      <c r="C11" s="75">
        <v>616</v>
      </c>
      <c r="D11" s="75">
        <v>113130</v>
      </c>
      <c r="E11" s="3">
        <v>90825</v>
      </c>
      <c r="F11" s="51">
        <f t="shared" si="0"/>
        <v>203955</v>
      </c>
      <c r="G11" s="6">
        <f t="shared" si="1"/>
        <v>203955</v>
      </c>
    </row>
    <row r="12" spans="1:7" ht="15.75" hidden="1" x14ac:dyDescent="0.25">
      <c r="A12" s="111">
        <v>16</v>
      </c>
      <c r="B12" s="25"/>
      <c r="C12" s="75">
        <v>107.7</v>
      </c>
      <c r="D12" s="75">
        <v>19780</v>
      </c>
      <c r="E12" s="3">
        <v>15880</v>
      </c>
      <c r="F12" s="51">
        <f t="shared" si="0"/>
        <v>35660</v>
      </c>
      <c r="G12" s="6">
        <f t="shared" si="1"/>
        <v>35660</v>
      </c>
    </row>
    <row r="13" spans="1:7" ht="15.75" hidden="1" x14ac:dyDescent="0.25">
      <c r="A13" s="111">
        <v>18</v>
      </c>
      <c r="B13" s="25"/>
      <c r="C13" s="75">
        <v>567.70000000000005</v>
      </c>
      <c r="D13" s="75">
        <v>104260</v>
      </c>
      <c r="E13" s="3">
        <v>83704</v>
      </c>
      <c r="F13" s="51">
        <f t="shared" si="0"/>
        <v>187964</v>
      </c>
      <c r="G13" s="6">
        <f t="shared" si="1"/>
        <v>187964</v>
      </c>
    </row>
    <row r="14" spans="1:7" ht="15.75" hidden="1" x14ac:dyDescent="0.25">
      <c r="A14" s="111">
        <v>20</v>
      </c>
      <c r="B14" s="25"/>
      <c r="C14" s="75">
        <v>646</v>
      </c>
      <c r="D14" s="75">
        <v>118640</v>
      </c>
      <c r="E14" s="3">
        <v>95249</v>
      </c>
      <c r="F14" s="51">
        <f t="shared" si="0"/>
        <v>213889</v>
      </c>
      <c r="G14" s="6">
        <f t="shared" si="1"/>
        <v>213889</v>
      </c>
    </row>
    <row r="15" spans="1:7" ht="15.75" hidden="1" x14ac:dyDescent="0.25">
      <c r="A15" s="111">
        <v>21</v>
      </c>
      <c r="B15" s="25"/>
      <c r="C15" s="75">
        <v>544.1</v>
      </c>
      <c r="D15" s="75">
        <v>99925</v>
      </c>
      <c r="E15" s="3">
        <v>80224</v>
      </c>
      <c r="F15" s="51">
        <f t="shared" si="0"/>
        <v>180149</v>
      </c>
      <c r="G15" s="6">
        <f t="shared" si="1"/>
        <v>180149</v>
      </c>
    </row>
    <row r="16" spans="1:7" ht="15.75" hidden="1" x14ac:dyDescent="0.25">
      <c r="A16" s="111">
        <v>22</v>
      </c>
      <c r="B16" s="25"/>
      <c r="C16" s="75">
        <v>523</v>
      </c>
      <c r="D16" s="75">
        <v>96050</v>
      </c>
      <c r="E16" s="3">
        <v>77113</v>
      </c>
      <c r="F16" s="51">
        <f t="shared" si="0"/>
        <v>173163</v>
      </c>
      <c r="G16" s="6">
        <f t="shared" si="1"/>
        <v>173163</v>
      </c>
    </row>
    <row r="17" spans="1:7" ht="15.75" hidden="1" x14ac:dyDescent="0.25">
      <c r="A17" s="111">
        <v>23</v>
      </c>
      <c r="B17" s="25"/>
      <c r="C17" s="75">
        <v>649.1</v>
      </c>
      <c r="D17" s="75">
        <v>119209</v>
      </c>
      <c r="E17" s="3">
        <v>95706</v>
      </c>
      <c r="F17" s="51">
        <f t="shared" si="0"/>
        <v>214915</v>
      </c>
      <c r="G17" s="6">
        <f t="shared" si="1"/>
        <v>214915</v>
      </c>
    </row>
    <row r="18" spans="1:7" ht="15.75" hidden="1" x14ac:dyDescent="0.25">
      <c r="A18" s="111">
        <v>26</v>
      </c>
      <c r="B18" s="25"/>
      <c r="C18" s="75">
        <v>313.60000000000002</v>
      </c>
      <c r="D18" s="75">
        <v>57593</v>
      </c>
      <c r="E18" s="3">
        <v>46238</v>
      </c>
      <c r="F18" s="51">
        <f t="shared" si="0"/>
        <v>103831</v>
      </c>
      <c r="G18" s="6">
        <f t="shared" si="1"/>
        <v>103831</v>
      </c>
    </row>
    <row r="19" spans="1:7" ht="15.75" hidden="1" x14ac:dyDescent="0.25">
      <c r="A19" s="142">
        <v>27</v>
      </c>
      <c r="B19" s="25"/>
      <c r="C19" s="75">
        <v>962</v>
      </c>
      <c r="D19" s="75">
        <f>206674+10000</f>
        <v>216674</v>
      </c>
      <c r="E19" s="3">
        <v>171841</v>
      </c>
      <c r="F19" s="51">
        <f t="shared" si="0"/>
        <v>388515</v>
      </c>
      <c r="G19" s="6">
        <f t="shared" si="1"/>
        <v>388515</v>
      </c>
    </row>
    <row r="20" spans="1:7" ht="15.75" hidden="1" x14ac:dyDescent="0.25">
      <c r="A20" s="111">
        <v>28</v>
      </c>
      <c r="B20" s="25"/>
      <c r="C20" s="75">
        <v>316.3</v>
      </c>
      <c r="D20" s="75">
        <v>58089</v>
      </c>
      <c r="E20" s="3">
        <v>46636</v>
      </c>
      <c r="F20" s="51">
        <f t="shared" si="0"/>
        <v>104725</v>
      </c>
      <c r="G20" s="6">
        <f t="shared" si="1"/>
        <v>104725</v>
      </c>
    </row>
    <row r="21" spans="1:7" ht="15.75" hidden="1" x14ac:dyDescent="0.25">
      <c r="A21" s="111">
        <v>31</v>
      </c>
      <c r="B21" s="25"/>
      <c r="C21" s="75">
        <v>694.4</v>
      </c>
      <c r="D21" s="75">
        <v>107528</v>
      </c>
      <c r="E21" s="3">
        <v>102385</v>
      </c>
      <c r="F21" s="51">
        <f t="shared" si="0"/>
        <v>209913</v>
      </c>
      <c r="G21" s="6">
        <f t="shared" si="1"/>
        <v>209913</v>
      </c>
    </row>
    <row r="22" spans="1:7" ht="15.75" hidden="1" x14ac:dyDescent="0.25">
      <c r="A22" s="111">
        <v>33</v>
      </c>
      <c r="B22" s="25"/>
      <c r="C22" s="75">
        <v>599.6</v>
      </c>
      <c r="D22" s="75">
        <v>110118</v>
      </c>
      <c r="E22" s="3">
        <v>88407</v>
      </c>
      <c r="F22" s="51">
        <f t="shared" si="0"/>
        <v>198525</v>
      </c>
      <c r="G22" s="6">
        <f t="shared" si="1"/>
        <v>198525</v>
      </c>
    </row>
    <row r="23" spans="1:7" ht="15.75" hidden="1" x14ac:dyDescent="0.25">
      <c r="A23" s="111">
        <v>34</v>
      </c>
      <c r="B23" s="25"/>
      <c r="C23" s="75">
        <v>556</v>
      </c>
      <c r="D23" s="75">
        <v>102111</v>
      </c>
      <c r="E23" s="3">
        <v>81979</v>
      </c>
      <c r="F23" s="51">
        <f t="shared" si="0"/>
        <v>184090</v>
      </c>
      <c r="G23" s="6">
        <f t="shared" si="1"/>
        <v>184090</v>
      </c>
    </row>
    <row r="24" spans="1:7" ht="15.75" hidden="1" x14ac:dyDescent="0.25">
      <c r="A24" s="111">
        <v>36</v>
      </c>
      <c r="B24" s="25"/>
      <c r="C24" s="75">
        <v>605.29999999999995</v>
      </c>
      <c r="D24" s="75">
        <v>111165</v>
      </c>
      <c r="E24" s="3">
        <v>89248</v>
      </c>
      <c r="F24" s="51">
        <f t="shared" si="0"/>
        <v>200413</v>
      </c>
      <c r="G24" s="6">
        <f t="shared" si="1"/>
        <v>200413</v>
      </c>
    </row>
    <row r="25" spans="1:7" ht="15.75" hidden="1" x14ac:dyDescent="0.25">
      <c r="A25" s="111">
        <v>37</v>
      </c>
      <c r="B25" s="25"/>
      <c r="C25" s="75">
        <v>606</v>
      </c>
      <c r="D25" s="75">
        <v>111294</v>
      </c>
      <c r="E25" s="3">
        <v>89351</v>
      </c>
      <c r="F25" s="51">
        <f t="shared" si="0"/>
        <v>200645</v>
      </c>
      <c r="G25" s="6">
        <f t="shared" si="1"/>
        <v>200645</v>
      </c>
    </row>
    <row r="26" spans="1:7" ht="15.75" hidden="1" x14ac:dyDescent="0.25">
      <c r="A26" s="111">
        <v>38</v>
      </c>
      <c r="B26" s="25"/>
      <c r="C26" s="75">
        <v>472.7</v>
      </c>
      <c r="D26" s="75">
        <v>86813</v>
      </c>
      <c r="E26" s="3">
        <v>69697</v>
      </c>
      <c r="F26" s="51">
        <f t="shared" si="0"/>
        <v>156510</v>
      </c>
      <c r="G26" s="6">
        <f t="shared" si="1"/>
        <v>156510</v>
      </c>
    </row>
    <row r="27" spans="1:7" ht="15.75" hidden="1" x14ac:dyDescent="0.25">
      <c r="A27" s="111">
        <v>41</v>
      </c>
      <c r="B27" s="25"/>
      <c r="C27" s="75">
        <v>745.7</v>
      </c>
      <c r="D27" s="75">
        <v>126950</v>
      </c>
      <c r="E27" s="3">
        <v>99949</v>
      </c>
      <c r="F27" s="51">
        <f t="shared" si="0"/>
        <v>226899</v>
      </c>
      <c r="G27" s="6">
        <f t="shared" si="1"/>
        <v>226899</v>
      </c>
    </row>
    <row r="28" spans="1:7" ht="15.75" hidden="1" x14ac:dyDescent="0.25">
      <c r="A28" s="111">
        <v>42</v>
      </c>
      <c r="B28" s="25"/>
      <c r="C28" s="75">
        <v>475.3</v>
      </c>
      <c r="D28" s="75">
        <v>87290</v>
      </c>
      <c r="E28" s="3">
        <v>70080</v>
      </c>
      <c r="F28" s="51">
        <f t="shared" si="0"/>
        <v>157370</v>
      </c>
      <c r="G28" s="6">
        <f t="shared" si="1"/>
        <v>157370</v>
      </c>
    </row>
    <row r="29" spans="1:7" ht="15.75" hidden="1" x14ac:dyDescent="0.25">
      <c r="A29" s="111">
        <v>43</v>
      </c>
      <c r="B29" s="25"/>
      <c r="C29" s="75">
        <v>719.4</v>
      </c>
      <c r="D29" s="75">
        <v>132120</v>
      </c>
      <c r="E29" s="3">
        <v>106071</v>
      </c>
      <c r="F29" s="51">
        <f t="shared" si="0"/>
        <v>238191</v>
      </c>
      <c r="G29" s="6">
        <f t="shared" si="1"/>
        <v>238191</v>
      </c>
    </row>
    <row r="30" spans="1:7" ht="15.75" hidden="1" x14ac:dyDescent="0.25">
      <c r="A30" s="111">
        <v>44</v>
      </c>
      <c r="B30" s="25"/>
      <c r="C30" s="75">
        <v>497.4</v>
      </c>
      <c r="D30" s="75">
        <v>91349</v>
      </c>
      <c r="E30" s="3">
        <v>73339</v>
      </c>
      <c r="F30" s="51">
        <f t="shared" si="0"/>
        <v>164688</v>
      </c>
      <c r="G30" s="6">
        <f t="shared" si="1"/>
        <v>164688</v>
      </c>
    </row>
    <row r="31" spans="1:7" ht="15.75" hidden="1" x14ac:dyDescent="0.25">
      <c r="A31" s="111">
        <v>45</v>
      </c>
      <c r="B31" s="25"/>
      <c r="C31" s="75">
        <v>692.3</v>
      </c>
      <c r="D31" s="75">
        <v>117143</v>
      </c>
      <c r="E31" s="3">
        <v>102075</v>
      </c>
      <c r="F31" s="51">
        <f t="shared" si="0"/>
        <v>219218</v>
      </c>
      <c r="G31" s="6">
        <f t="shared" si="1"/>
        <v>219218</v>
      </c>
    </row>
    <row r="32" spans="1:7" ht="15.75" hidden="1" x14ac:dyDescent="0.25">
      <c r="A32" s="142">
        <v>49</v>
      </c>
      <c r="B32" s="25"/>
      <c r="C32" s="75">
        <v>1279.7</v>
      </c>
      <c r="D32" s="75">
        <v>235020</v>
      </c>
      <c r="E32" s="3">
        <v>188684</v>
      </c>
      <c r="F32" s="51">
        <f t="shared" si="0"/>
        <v>423704</v>
      </c>
      <c r="G32" s="6">
        <f t="shared" si="1"/>
        <v>423704</v>
      </c>
    </row>
    <row r="33" spans="1:7" ht="15.75" hidden="1" x14ac:dyDescent="0.25">
      <c r="A33" s="111">
        <v>50</v>
      </c>
      <c r="B33" s="25"/>
      <c r="C33" s="75">
        <v>529</v>
      </c>
      <c r="D33" s="75">
        <v>97152</v>
      </c>
      <c r="E33" s="3">
        <v>77998</v>
      </c>
      <c r="F33" s="51">
        <f t="shared" si="0"/>
        <v>175150</v>
      </c>
      <c r="G33" s="6">
        <f t="shared" si="1"/>
        <v>175150</v>
      </c>
    </row>
    <row r="34" spans="1:7" ht="15.75" hidden="1" x14ac:dyDescent="0.25">
      <c r="A34" s="111">
        <v>53</v>
      </c>
      <c r="B34" s="25"/>
      <c r="C34" s="75">
        <v>732.3</v>
      </c>
      <c r="D34" s="75">
        <v>134489</v>
      </c>
      <c r="E34" s="3">
        <v>107973</v>
      </c>
      <c r="F34" s="51">
        <f t="shared" si="0"/>
        <v>242462</v>
      </c>
      <c r="G34" s="6">
        <f t="shared" si="1"/>
        <v>242462</v>
      </c>
    </row>
    <row r="35" spans="1:7" ht="15.75" hidden="1" x14ac:dyDescent="0.25">
      <c r="A35" s="111">
        <v>56</v>
      </c>
      <c r="B35" s="25"/>
      <c r="C35" s="75">
        <v>503.4</v>
      </c>
      <c r="D35" s="75">
        <v>92451</v>
      </c>
      <c r="E35" s="3">
        <v>74223</v>
      </c>
      <c r="F35" s="51">
        <f t="shared" si="0"/>
        <v>166674</v>
      </c>
      <c r="G35" s="6">
        <f t="shared" si="1"/>
        <v>166674</v>
      </c>
    </row>
    <row r="36" spans="1:7" ht="15.75" hidden="1" x14ac:dyDescent="0.25">
      <c r="A36" s="111">
        <v>57</v>
      </c>
      <c r="B36" s="25"/>
      <c r="C36" s="75">
        <v>718.8</v>
      </c>
      <c r="D36" s="75">
        <v>132010</v>
      </c>
      <c r="E36" s="3">
        <v>105983</v>
      </c>
      <c r="F36" s="51">
        <f t="shared" si="0"/>
        <v>237993</v>
      </c>
      <c r="G36" s="6">
        <f t="shared" si="1"/>
        <v>237993</v>
      </c>
    </row>
    <row r="37" spans="1:7" ht="15.75" hidden="1" x14ac:dyDescent="0.25">
      <c r="A37" s="111">
        <v>58</v>
      </c>
      <c r="B37" s="25"/>
      <c r="C37" s="75">
        <v>325</v>
      </c>
      <c r="D37" s="75">
        <v>59687</v>
      </c>
      <c r="E37" s="3">
        <v>47919</v>
      </c>
      <c r="F37" s="51">
        <f t="shared" si="0"/>
        <v>107606</v>
      </c>
      <c r="G37" s="6">
        <f t="shared" si="1"/>
        <v>107606</v>
      </c>
    </row>
    <row r="38" spans="1:7" ht="15.75" hidden="1" x14ac:dyDescent="0.25">
      <c r="A38" s="111" t="s">
        <v>142</v>
      </c>
      <c r="B38" s="25"/>
      <c r="C38" s="75">
        <v>820.4</v>
      </c>
      <c r="D38" s="75">
        <v>150669</v>
      </c>
      <c r="E38" s="3">
        <v>110963</v>
      </c>
      <c r="F38" s="51">
        <f t="shared" si="0"/>
        <v>261632</v>
      </c>
      <c r="G38" s="6">
        <f t="shared" si="1"/>
        <v>261632</v>
      </c>
    </row>
    <row r="39" spans="1:7" ht="15.75" hidden="1" x14ac:dyDescent="0.25">
      <c r="A39" s="111" t="s">
        <v>143</v>
      </c>
      <c r="B39" s="25"/>
      <c r="C39" s="75">
        <v>547.29999999999995</v>
      </c>
      <c r="D39" s="75">
        <v>100513</v>
      </c>
      <c r="E39" s="3">
        <v>80696</v>
      </c>
      <c r="F39" s="51">
        <f t="shared" si="0"/>
        <v>181209</v>
      </c>
      <c r="G39" s="6">
        <f t="shared" si="1"/>
        <v>181209</v>
      </c>
    </row>
    <row r="40" spans="1:7" ht="15.75" hidden="1" x14ac:dyDescent="0.25">
      <c r="A40" s="111" t="s">
        <v>144</v>
      </c>
      <c r="B40" s="25"/>
      <c r="C40" s="75">
        <v>647.29999999999995</v>
      </c>
      <c r="D40" s="75">
        <v>118878</v>
      </c>
      <c r="E40" s="3">
        <v>95440</v>
      </c>
      <c r="F40" s="51">
        <f t="shared" si="0"/>
        <v>214318</v>
      </c>
      <c r="G40" s="6">
        <f t="shared" si="1"/>
        <v>214318</v>
      </c>
    </row>
    <row r="41" spans="1:7" ht="15.75" hidden="1" x14ac:dyDescent="0.25">
      <c r="A41" s="111" t="s">
        <v>145</v>
      </c>
      <c r="B41" s="25"/>
      <c r="C41" s="75">
        <v>610.70000000000005</v>
      </c>
      <c r="D41" s="75">
        <v>112157</v>
      </c>
      <c r="E41" s="3">
        <v>90044</v>
      </c>
      <c r="F41" s="51">
        <f t="shared" si="0"/>
        <v>202201</v>
      </c>
      <c r="G41" s="6">
        <f t="shared" si="1"/>
        <v>202201</v>
      </c>
    </row>
    <row r="42" spans="1:7" ht="15.75" hidden="1" x14ac:dyDescent="0.25">
      <c r="A42" s="111" t="s">
        <v>146</v>
      </c>
      <c r="B42" s="25"/>
      <c r="C42" s="75">
        <v>810.4</v>
      </c>
      <c r="D42" s="75">
        <v>148832</v>
      </c>
      <c r="E42" s="3">
        <v>119488</v>
      </c>
      <c r="F42" s="51">
        <f t="shared" si="0"/>
        <v>268320</v>
      </c>
      <c r="G42" s="6">
        <f t="shared" si="1"/>
        <v>268320</v>
      </c>
    </row>
    <row r="43" spans="1:7" ht="15.75" hidden="1" x14ac:dyDescent="0.25">
      <c r="A43" s="142" t="s">
        <v>147</v>
      </c>
      <c r="B43" s="25"/>
      <c r="C43" s="75">
        <v>1491.4</v>
      </c>
      <c r="D43" s="75">
        <v>243900</v>
      </c>
      <c r="E43" s="3">
        <v>199898</v>
      </c>
      <c r="F43" s="51">
        <f t="shared" si="0"/>
        <v>443798</v>
      </c>
      <c r="G43" s="6">
        <f t="shared" si="1"/>
        <v>443798</v>
      </c>
    </row>
    <row r="44" spans="1:7" ht="15.75" hidden="1" x14ac:dyDescent="0.25">
      <c r="A44" s="111" t="s">
        <v>148</v>
      </c>
      <c r="B44" s="25"/>
      <c r="C44" s="75">
        <v>827.4</v>
      </c>
      <c r="D44" s="75">
        <v>141954</v>
      </c>
      <c r="E44" s="3">
        <v>111995</v>
      </c>
      <c r="F44" s="51">
        <f t="shared" si="0"/>
        <v>253949</v>
      </c>
      <c r="G44" s="6">
        <f t="shared" si="1"/>
        <v>253949</v>
      </c>
    </row>
    <row r="45" spans="1:7" ht="15.75" hidden="1" x14ac:dyDescent="0.25">
      <c r="A45" s="111" t="s">
        <v>149</v>
      </c>
      <c r="B45" s="25"/>
      <c r="C45" s="75">
        <v>749.7</v>
      </c>
      <c r="D45" s="75">
        <v>137684</v>
      </c>
      <c r="E45" s="3">
        <v>110539</v>
      </c>
      <c r="F45" s="51">
        <f t="shared" si="0"/>
        <v>248223</v>
      </c>
      <c r="G45" s="6">
        <f t="shared" si="1"/>
        <v>248223</v>
      </c>
    </row>
    <row r="46" spans="1:7" ht="15.75" hidden="1" x14ac:dyDescent="0.25">
      <c r="A46" s="111" t="s">
        <v>150</v>
      </c>
      <c r="B46" s="25"/>
      <c r="C46" s="75">
        <v>849.7</v>
      </c>
      <c r="D46" s="75">
        <f>156050-10000</f>
        <v>146050</v>
      </c>
      <c r="E46" s="3">
        <v>115283</v>
      </c>
      <c r="F46" s="51">
        <f t="shared" si="0"/>
        <v>261333</v>
      </c>
      <c r="G46" s="6">
        <f t="shared" si="1"/>
        <v>261333</v>
      </c>
    </row>
    <row r="47" spans="1:7" ht="15.75" hidden="1" x14ac:dyDescent="0.25">
      <c r="A47" s="111" t="s">
        <v>151</v>
      </c>
      <c r="B47" s="25"/>
      <c r="C47" s="75">
        <v>646.29999999999995</v>
      </c>
      <c r="D47" s="75">
        <v>118695</v>
      </c>
      <c r="E47" s="3">
        <v>95293</v>
      </c>
      <c r="F47" s="51">
        <f t="shared" si="0"/>
        <v>213988</v>
      </c>
      <c r="G47" s="6">
        <f t="shared" si="1"/>
        <v>213988</v>
      </c>
    </row>
    <row r="48" spans="1:7" ht="15.75" hidden="1" x14ac:dyDescent="0.25">
      <c r="A48" s="111" t="s">
        <v>152</v>
      </c>
      <c r="B48" s="25"/>
      <c r="C48" s="75">
        <v>540.9</v>
      </c>
      <c r="D48" s="75">
        <v>99338</v>
      </c>
      <c r="E48" s="3">
        <v>79752</v>
      </c>
      <c r="F48" s="51">
        <f t="shared" si="0"/>
        <v>179090</v>
      </c>
      <c r="G48" s="6">
        <f t="shared" si="1"/>
        <v>179090</v>
      </c>
    </row>
    <row r="49" spans="1:7" ht="15.75" hidden="1" x14ac:dyDescent="0.25">
      <c r="A49" s="111" t="s">
        <v>1</v>
      </c>
      <c r="B49" s="25"/>
      <c r="C49" s="75">
        <v>744.7</v>
      </c>
      <c r="D49" s="75">
        <v>136766</v>
      </c>
      <c r="E49" s="3">
        <v>109801</v>
      </c>
      <c r="F49" s="51">
        <f t="shared" si="0"/>
        <v>246567</v>
      </c>
      <c r="G49" s="6">
        <f t="shared" si="1"/>
        <v>246567</v>
      </c>
    </row>
    <row r="50" spans="1:7" ht="15.75" hidden="1" x14ac:dyDescent="0.25">
      <c r="A50" s="111" t="s">
        <v>2</v>
      </c>
      <c r="B50" s="25"/>
      <c r="C50" s="75">
        <v>631.4</v>
      </c>
      <c r="D50" s="75">
        <v>115958</v>
      </c>
      <c r="E50" s="3">
        <v>93096</v>
      </c>
      <c r="F50" s="51">
        <f t="shared" si="0"/>
        <v>209054</v>
      </c>
      <c r="G50" s="6">
        <f t="shared" si="1"/>
        <v>209054</v>
      </c>
    </row>
    <row r="51" spans="1:7" ht="15.75" x14ac:dyDescent="0.25">
      <c r="A51" s="111" t="s">
        <v>3</v>
      </c>
      <c r="B51" s="25"/>
      <c r="C51" s="75">
        <v>717.7</v>
      </c>
      <c r="D51" s="75">
        <v>131808</v>
      </c>
      <c r="E51" s="3">
        <v>105820</v>
      </c>
      <c r="F51" s="51">
        <f t="shared" si="0"/>
        <v>237628</v>
      </c>
      <c r="G51" s="6">
        <f t="shared" si="1"/>
        <v>237628</v>
      </c>
    </row>
    <row r="52" spans="1:7" ht="15.75" hidden="1" x14ac:dyDescent="0.25">
      <c r="A52" s="111" t="s">
        <v>153</v>
      </c>
      <c r="B52" s="25">
        <v>99850</v>
      </c>
      <c r="C52" s="75">
        <v>235</v>
      </c>
      <c r="D52" s="75">
        <v>43158</v>
      </c>
      <c r="E52" s="3">
        <v>34649</v>
      </c>
      <c r="F52" s="51">
        <f t="shared" si="0"/>
        <v>177657</v>
      </c>
      <c r="G52" s="6">
        <f t="shared" si="1"/>
        <v>77807</v>
      </c>
    </row>
    <row r="53" spans="1:7" ht="15.75" hidden="1" x14ac:dyDescent="0.25">
      <c r="A53" s="142" t="s">
        <v>154</v>
      </c>
      <c r="B53" s="25">
        <v>194350</v>
      </c>
      <c r="C53" s="75">
        <v>515.29999999999995</v>
      </c>
      <c r="D53" s="75">
        <v>164636</v>
      </c>
      <c r="E53" s="3">
        <v>135978</v>
      </c>
      <c r="F53" s="51">
        <f t="shared" si="0"/>
        <v>494964</v>
      </c>
      <c r="G53" s="6">
        <f t="shared" si="1"/>
        <v>300614</v>
      </c>
    </row>
    <row r="54" spans="1:7" ht="15.75" hidden="1" x14ac:dyDescent="0.25">
      <c r="A54" s="111" t="s">
        <v>155</v>
      </c>
      <c r="B54" s="25"/>
      <c r="C54" s="75">
        <v>301.7</v>
      </c>
      <c r="D54" s="75">
        <v>55408</v>
      </c>
      <c r="E54" s="3">
        <v>44484</v>
      </c>
      <c r="F54" s="51">
        <f t="shared" si="0"/>
        <v>99892</v>
      </c>
      <c r="G54" s="6">
        <f t="shared" si="1"/>
        <v>99892</v>
      </c>
    </row>
    <row r="55" spans="1:7" ht="15.75" hidden="1" x14ac:dyDescent="0.25">
      <c r="A55" s="111" t="s">
        <v>156</v>
      </c>
      <c r="B55" s="25"/>
      <c r="C55" s="75">
        <v>468.7</v>
      </c>
      <c r="D55" s="75">
        <v>86078</v>
      </c>
      <c r="E55" s="3">
        <v>69108</v>
      </c>
      <c r="F55" s="51">
        <f t="shared" si="0"/>
        <v>155186</v>
      </c>
      <c r="G55" s="6">
        <f t="shared" si="1"/>
        <v>155186</v>
      </c>
    </row>
    <row r="56" spans="1:7" ht="15.75" x14ac:dyDescent="0.25">
      <c r="A56" s="112" t="s">
        <v>125</v>
      </c>
      <c r="B56" s="51">
        <f>SUM(B6:B55)</f>
        <v>294200</v>
      </c>
      <c r="C56" s="75">
        <f>SUM(C6:C55)</f>
        <v>30520.100000000013</v>
      </c>
      <c r="D56" s="51">
        <f t="shared" ref="D56:G56" si="2">SUM(D6:D55)</f>
        <v>5605100</v>
      </c>
      <c r="E56" s="51">
        <f t="shared" si="2"/>
        <v>4500000</v>
      </c>
      <c r="F56" s="51">
        <f t="shared" si="2"/>
        <v>10399300</v>
      </c>
      <c r="G56" s="51">
        <f t="shared" si="2"/>
        <v>10105100</v>
      </c>
    </row>
    <row r="57" spans="1:7" x14ac:dyDescent="0.25">
      <c r="A57" s="113" t="s">
        <v>123</v>
      </c>
    </row>
    <row r="58" spans="1:7" x14ac:dyDescent="0.25">
      <c r="D58" s="141">
        <v>5605100</v>
      </c>
      <c r="E58" s="143">
        <v>4500000</v>
      </c>
      <c r="F58" s="144">
        <v>10399300</v>
      </c>
    </row>
    <row r="59" spans="1:7" x14ac:dyDescent="0.25">
      <c r="D59" s="6">
        <f>D56-D58</f>
        <v>0</v>
      </c>
      <c r="E59" s="6">
        <f>E56-E58</f>
        <v>0</v>
      </c>
      <c r="F59" s="6">
        <f>F56-F58</f>
        <v>0</v>
      </c>
    </row>
    <row r="60" spans="1:7" x14ac:dyDescent="0.25">
      <c r="C60" s="235" t="s">
        <v>197</v>
      </c>
      <c r="D60" s="235"/>
      <c r="E60" s="235"/>
    </row>
    <row r="61" spans="1:7" x14ac:dyDescent="0.25">
      <c r="A61" t="s">
        <v>195</v>
      </c>
    </row>
    <row r="64" spans="1:7" x14ac:dyDescent="0.25">
      <c r="A64" s="250" t="s">
        <v>108</v>
      </c>
      <c r="B64" s="260" t="s">
        <v>188</v>
      </c>
      <c r="C64" s="263" t="s">
        <v>189</v>
      </c>
      <c r="D64" s="266" t="s">
        <v>165</v>
      </c>
      <c r="E64" s="269" t="s">
        <v>162</v>
      </c>
      <c r="F64" s="255" t="s">
        <v>190</v>
      </c>
      <c r="G64" s="256" t="s">
        <v>99</v>
      </c>
    </row>
    <row r="65" spans="1:7" x14ac:dyDescent="0.25">
      <c r="A65" s="259"/>
      <c r="B65" s="261"/>
      <c r="C65" s="264"/>
      <c r="D65" s="267"/>
      <c r="E65" s="270"/>
      <c r="F65" s="255"/>
      <c r="G65" s="257"/>
    </row>
    <row r="66" spans="1:7" x14ac:dyDescent="0.25">
      <c r="A66" s="251"/>
      <c r="B66" s="262"/>
      <c r="C66" s="265"/>
      <c r="D66" s="268"/>
      <c r="E66" s="271"/>
      <c r="F66" s="255"/>
      <c r="G66" s="258"/>
    </row>
    <row r="67" spans="1:7" ht="15.75" x14ac:dyDescent="0.25">
      <c r="A67" s="111">
        <v>1</v>
      </c>
      <c r="B67" s="25">
        <v>13800</v>
      </c>
      <c r="C67" s="75">
        <v>8000</v>
      </c>
      <c r="D67" s="75">
        <v>290300</v>
      </c>
      <c r="E67" s="3">
        <v>0</v>
      </c>
      <c r="F67" s="51">
        <v>25000</v>
      </c>
      <c r="G67" s="187">
        <f>B67+C67+D67+E67+F67</f>
        <v>337100</v>
      </c>
    </row>
    <row r="69" spans="1:7" x14ac:dyDescent="0.25">
      <c r="A69">
        <v>2022.2022999999999</v>
      </c>
    </row>
    <row r="71" spans="1:7" x14ac:dyDescent="0.25">
      <c r="A71" s="250" t="s">
        <v>108</v>
      </c>
      <c r="B71" s="260" t="s">
        <v>188</v>
      </c>
      <c r="C71" s="263" t="s">
        <v>189</v>
      </c>
      <c r="D71" s="266" t="s">
        <v>165</v>
      </c>
      <c r="E71" s="269" t="s">
        <v>162</v>
      </c>
      <c r="F71" s="255" t="s">
        <v>190</v>
      </c>
      <c r="G71" s="256" t="s">
        <v>99</v>
      </c>
    </row>
    <row r="72" spans="1:7" x14ac:dyDescent="0.25">
      <c r="A72" s="259"/>
      <c r="B72" s="261"/>
      <c r="C72" s="264"/>
      <c r="D72" s="267"/>
      <c r="E72" s="270"/>
      <c r="F72" s="255"/>
      <c r="G72" s="257"/>
    </row>
    <row r="73" spans="1:7" x14ac:dyDescent="0.25">
      <c r="A73" s="251"/>
      <c r="B73" s="262"/>
      <c r="C73" s="265"/>
      <c r="D73" s="268"/>
      <c r="E73" s="271"/>
      <c r="F73" s="255"/>
      <c r="G73" s="258"/>
    </row>
    <row r="74" spans="1:7" ht="15.75" x14ac:dyDescent="0.25">
      <c r="A74" s="111">
        <v>1</v>
      </c>
      <c r="B74" s="25">
        <v>13800</v>
      </c>
      <c r="C74" s="75">
        <v>16000</v>
      </c>
      <c r="D74" s="75">
        <v>290300</v>
      </c>
      <c r="E74" s="3">
        <v>0</v>
      </c>
      <c r="F74" s="51">
        <v>25000</v>
      </c>
      <c r="G74" s="187">
        <f>B74+C74+D74+E74+F74</f>
        <v>345100</v>
      </c>
    </row>
  </sheetData>
  <mergeCells count="21">
    <mergeCell ref="A3:A5"/>
    <mergeCell ref="B3:B5"/>
    <mergeCell ref="C3:C5"/>
    <mergeCell ref="D3:D5"/>
    <mergeCell ref="F3:F5"/>
    <mergeCell ref="E3:E5"/>
    <mergeCell ref="C60:E60"/>
    <mergeCell ref="F64:F66"/>
    <mergeCell ref="G64:G66"/>
    <mergeCell ref="A71:A73"/>
    <mergeCell ref="B71:B73"/>
    <mergeCell ref="C71:C73"/>
    <mergeCell ref="D71:D73"/>
    <mergeCell ref="E71:E73"/>
    <mergeCell ref="F71:F73"/>
    <mergeCell ref="G71:G73"/>
    <mergeCell ref="A64:A66"/>
    <mergeCell ref="B64:B66"/>
    <mergeCell ref="C64:C66"/>
    <mergeCell ref="D64:D66"/>
    <mergeCell ref="E64:E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"/>
  <sheetViews>
    <sheetView workbookViewId="0">
      <selection activeCell="A51" sqref="A51:XFD54"/>
    </sheetView>
  </sheetViews>
  <sheetFormatPr defaultRowHeight="15" x14ac:dyDescent="0.25"/>
  <cols>
    <col min="2" max="5" width="15.7109375" customWidth="1"/>
  </cols>
  <sheetData>
    <row r="1" spans="1:5" ht="15.75" x14ac:dyDescent="0.25">
      <c r="A1" s="195" t="s">
        <v>121</v>
      </c>
      <c r="B1" s="195"/>
    </row>
    <row r="2" spans="1:5" x14ac:dyDescent="0.25">
      <c r="A2" s="9"/>
    </row>
    <row r="3" spans="1:5" ht="15.75" x14ac:dyDescent="0.25">
      <c r="A3" s="196" t="s">
        <v>108</v>
      </c>
      <c r="B3" s="198" t="s">
        <v>14</v>
      </c>
      <c r="C3" s="198"/>
      <c r="D3" s="198"/>
      <c r="E3" s="198"/>
    </row>
    <row r="4" spans="1:5" ht="31.5" x14ac:dyDescent="0.25">
      <c r="A4" s="197"/>
      <c r="B4" s="22" t="s">
        <v>5</v>
      </c>
      <c r="C4" s="22" t="s">
        <v>6</v>
      </c>
      <c r="D4" s="12" t="s">
        <v>7</v>
      </c>
      <c r="E4" s="23" t="s">
        <v>8</v>
      </c>
    </row>
    <row r="5" spans="1:5" ht="15.75" hidden="1" x14ac:dyDescent="0.25">
      <c r="A5" s="24">
        <v>1</v>
      </c>
      <c r="B5" s="25">
        <v>0</v>
      </c>
      <c r="C5" s="25"/>
      <c r="D5" s="25">
        <v>1</v>
      </c>
      <c r="E5" s="25">
        <v>0</v>
      </c>
    </row>
    <row r="6" spans="1:5" ht="15.75" hidden="1" x14ac:dyDescent="0.25">
      <c r="A6" s="26">
        <v>3</v>
      </c>
      <c r="B6" s="25">
        <v>0</v>
      </c>
      <c r="C6" s="25">
        <v>0</v>
      </c>
      <c r="D6" s="25">
        <v>1</v>
      </c>
      <c r="E6" s="25">
        <v>0</v>
      </c>
    </row>
    <row r="7" spans="1:5" ht="15.75" hidden="1" x14ac:dyDescent="0.25">
      <c r="A7" s="26">
        <v>4</v>
      </c>
      <c r="B7" s="25">
        <v>54</v>
      </c>
      <c r="C7" s="25">
        <v>1400</v>
      </c>
      <c r="D7" s="25">
        <v>1</v>
      </c>
      <c r="E7" s="25">
        <f>ROUND((B7*C7*D7),0)</f>
        <v>75600</v>
      </c>
    </row>
    <row r="8" spans="1:5" ht="15.75" hidden="1" x14ac:dyDescent="0.25">
      <c r="A8" s="26">
        <v>5</v>
      </c>
      <c r="B8" s="25">
        <v>0</v>
      </c>
      <c r="C8" s="25">
        <v>0</v>
      </c>
      <c r="D8" s="25">
        <v>1</v>
      </c>
      <c r="E8" s="25">
        <v>0</v>
      </c>
    </row>
    <row r="9" spans="1:5" ht="15.75" hidden="1" x14ac:dyDescent="0.25">
      <c r="A9" s="26">
        <v>11</v>
      </c>
      <c r="B9" s="25">
        <v>0</v>
      </c>
      <c r="C9" s="25">
        <v>0</v>
      </c>
      <c r="D9" s="25">
        <v>1</v>
      </c>
      <c r="E9" s="25"/>
    </row>
    <row r="10" spans="1:5" ht="15.75" hidden="1" x14ac:dyDescent="0.25">
      <c r="A10" s="26">
        <v>13</v>
      </c>
      <c r="B10" s="25">
        <v>0</v>
      </c>
      <c r="C10" s="25">
        <v>0</v>
      </c>
      <c r="D10" s="25">
        <v>1</v>
      </c>
      <c r="E10" s="25">
        <v>0</v>
      </c>
    </row>
    <row r="11" spans="1:5" ht="15.75" hidden="1" x14ac:dyDescent="0.25">
      <c r="A11" s="26">
        <v>16</v>
      </c>
      <c r="B11" s="25">
        <v>0</v>
      </c>
      <c r="C11" s="25">
        <v>0</v>
      </c>
      <c r="D11" s="25">
        <v>1</v>
      </c>
      <c r="E11" s="25">
        <v>0</v>
      </c>
    </row>
    <row r="12" spans="1:5" ht="15.75" hidden="1" x14ac:dyDescent="0.25">
      <c r="A12" s="26">
        <v>18</v>
      </c>
      <c r="B12" s="25">
        <v>0</v>
      </c>
      <c r="C12" s="25">
        <v>0</v>
      </c>
      <c r="D12" s="25">
        <v>1</v>
      </c>
      <c r="E12" s="25">
        <v>0</v>
      </c>
    </row>
    <row r="13" spans="1:5" ht="15.75" hidden="1" x14ac:dyDescent="0.25">
      <c r="A13" s="26">
        <v>20</v>
      </c>
      <c r="B13" s="25">
        <v>0</v>
      </c>
      <c r="C13" s="25">
        <v>0</v>
      </c>
      <c r="D13" s="25">
        <v>1</v>
      </c>
      <c r="E13" s="25">
        <v>0</v>
      </c>
    </row>
    <row r="14" spans="1:5" ht="15.75" hidden="1" x14ac:dyDescent="0.25">
      <c r="A14" s="26">
        <v>21</v>
      </c>
      <c r="B14" s="25">
        <v>0</v>
      </c>
      <c r="C14" s="25">
        <v>0</v>
      </c>
      <c r="D14" s="25">
        <v>1</v>
      </c>
      <c r="E14" s="25">
        <v>0</v>
      </c>
    </row>
    <row r="15" spans="1:5" ht="15.75" hidden="1" x14ac:dyDescent="0.25">
      <c r="A15" s="26">
        <v>22</v>
      </c>
      <c r="B15" s="25">
        <v>0</v>
      </c>
      <c r="C15" s="25">
        <v>0</v>
      </c>
      <c r="D15" s="25">
        <v>1</v>
      </c>
      <c r="E15" s="25">
        <v>0</v>
      </c>
    </row>
    <row r="16" spans="1:5" ht="15.75" hidden="1" x14ac:dyDescent="0.25">
      <c r="A16" s="26">
        <v>23</v>
      </c>
      <c r="B16" s="25"/>
      <c r="C16" s="25"/>
      <c r="D16" s="25">
        <v>1</v>
      </c>
      <c r="E16" s="25"/>
    </row>
    <row r="17" spans="1:5" ht="15.75" hidden="1" x14ac:dyDescent="0.25">
      <c r="A17" s="26">
        <v>26</v>
      </c>
      <c r="B17" s="25">
        <v>0</v>
      </c>
      <c r="C17" s="25">
        <v>0</v>
      </c>
      <c r="D17" s="25">
        <v>1</v>
      </c>
      <c r="E17" s="25">
        <v>0</v>
      </c>
    </row>
    <row r="18" spans="1:5" ht="15.75" hidden="1" x14ac:dyDescent="0.25">
      <c r="A18" s="26">
        <v>27</v>
      </c>
      <c r="B18" s="25">
        <v>0</v>
      </c>
      <c r="C18" s="25">
        <v>0</v>
      </c>
      <c r="D18" s="25">
        <v>1</v>
      </c>
      <c r="E18" s="25">
        <v>0</v>
      </c>
    </row>
    <row r="19" spans="1:5" ht="15.75" hidden="1" x14ac:dyDescent="0.25">
      <c r="A19" s="26">
        <v>28</v>
      </c>
      <c r="B19" s="25"/>
      <c r="C19" s="25"/>
      <c r="D19" s="25">
        <v>1</v>
      </c>
      <c r="E19" s="25"/>
    </row>
    <row r="20" spans="1:5" ht="15.75" hidden="1" x14ac:dyDescent="0.25">
      <c r="A20" s="26">
        <v>31</v>
      </c>
      <c r="B20" s="25"/>
      <c r="C20" s="25"/>
      <c r="D20" s="25">
        <v>1</v>
      </c>
      <c r="E20" s="25"/>
    </row>
    <row r="21" spans="1:5" ht="15.75" hidden="1" x14ac:dyDescent="0.25">
      <c r="A21" s="26">
        <v>33</v>
      </c>
      <c r="B21" s="25">
        <v>0</v>
      </c>
      <c r="C21" s="25">
        <v>0</v>
      </c>
      <c r="D21" s="25">
        <v>1</v>
      </c>
      <c r="E21" s="25">
        <v>0</v>
      </c>
    </row>
    <row r="22" spans="1:5" ht="15.75" hidden="1" x14ac:dyDescent="0.25">
      <c r="A22" s="26">
        <v>34</v>
      </c>
      <c r="B22" s="25">
        <v>0</v>
      </c>
      <c r="C22" s="25">
        <v>0</v>
      </c>
      <c r="D22" s="25">
        <v>1</v>
      </c>
      <c r="E22" s="25">
        <v>0</v>
      </c>
    </row>
    <row r="23" spans="1:5" ht="15.75" hidden="1" x14ac:dyDescent="0.25">
      <c r="A23" s="26">
        <v>36</v>
      </c>
      <c r="B23" s="25"/>
      <c r="C23" s="25"/>
      <c r="D23" s="25">
        <v>1</v>
      </c>
      <c r="E23" s="25"/>
    </row>
    <row r="24" spans="1:5" ht="15.75" hidden="1" x14ac:dyDescent="0.25">
      <c r="A24" s="26">
        <v>37</v>
      </c>
      <c r="B24" s="25"/>
      <c r="C24" s="25"/>
      <c r="D24" s="25">
        <v>1</v>
      </c>
      <c r="E24" s="25"/>
    </row>
    <row r="25" spans="1:5" ht="15.75" hidden="1" x14ac:dyDescent="0.25">
      <c r="A25" s="26">
        <v>38</v>
      </c>
      <c r="B25" s="25">
        <v>0</v>
      </c>
      <c r="C25" s="25">
        <v>0</v>
      </c>
      <c r="D25" s="25">
        <v>1</v>
      </c>
      <c r="E25" s="25">
        <v>0</v>
      </c>
    </row>
    <row r="26" spans="1:5" ht="15.75" hidden="1" x14ac:dyDescent="0.25">
      <c r="A26" s="26">
        <v>41</v>
      </c>
      <c r="B26" s="25">
        <v>0</v>
      </c>
      <c r="C26" s="25">
        <v>0</v>
      </c>
      <c r="D26" s="25">
        <v>1</v>
      </c>
      <c r="E26" s="25">
        <v>0</v>
      </c>
    </row>
    <row r="27" spans="1:5" ht="15.75" hidden="1" x14ac:dyDescent="0.25">
      <c r="A27" s="26">
        <v>42</v>
      </c>
      <c r="B27" s="25"/>
      <c r="C27" s="25"/>
      <c r="D27" s="25">
        <v>1</v>
      </c>
      <c r="E27" s="25"/>
    </row>
    <row r="28" spans="1:5" ht="15.75" hidden="1" x14ac:dyDescent="0.25">
      <c r="A28" s="26">
        <v>43</v>
      </c>
      <c r="B28" s="25">
        <v>0</v>
      </c>
      <c r="C28" s="25">
        <v>0</v>
      </c>
      <c r="D28" s="25">
        <v>1</v>
      </c>
      <c r="E28" s="25">
        <v>0</v>
      </c>
    </row>
    <row r="29" spans="1:5" ht="15.75" hidden="1" x14ac:dyDescent="0.25">
      <c r="A29" s="26">
        <v>44</v>
      </c>
      <c r="B29" s="25"/>
      <c r="C29" s="25"/>
      <c r="D29" s="25">
        <v>1</v>
      </c>
      <c r="E29" s="25"/>
    </row>
    <row r="30" spans="1:5" ht="15.75" hidden="1" x14ac:dyDescent="0.25">
      <c r="A30" s="26">
        <v>45</v>
      </c>
      <c r="B30" s="25"/>
      <c r="C30" s="25"/>
      <c r="D30" s="25">
        <v>1</v>
      </c>
      <c r="E30" s="25"/>
    </row>
    <row r="31" spans="1:5" ht="15.75" hidden="1" x14ac:dyDescent="0.25">
      <c r="A31" s="26">
        <v>49</v>
      </c>
      <c r="B31" s="25">
        <v>0</v>
      </c>
      <c r="C31" s="25">
        <v>0</v>
      </c>
      <c r="D31" s="25">
        <v>1</v>
      </c>
      <c r="E31" s="25">
        <v>0</v>
      </c>
    </row>
    <row r="32" spans="1:5" ht="15.75" hidden="1" x14ac:dyDescent="0.25">
      <c r="A32" s="26">
        <v>50</v>
      </c>
      <c r="B32" s="25">
        <v>0</v>
      </c>
      <c r="C32" s="25">
        <v>0</v>
      </c>
      <c r="D32" s="25">
        <v>1</v>
      </c>
      <c r="E32" s="25">
        <v>0</v>
      </c>
    </row>
    <row r="33" spans="1:5" ht="15.75" hidden="1" x14ac:dyDescent="0.25">
      <c r="A33" s="26">
        <v>53</v>
      </c>
      <c r="B33" s="25"/>
      <c r="C33" s="25"/>
      <c r="D33" s="25">
        <v>1</v>
      </c>
      <c r="E33" s="25"/>
    </row>
    <row r="34" spans="1:5" ht="15.75" hidden="1" x14ac:dyDescent="0.25">
      <c r="A34" s="26">
        <v>56</v>
      </c>
      <c r="B34" s="25">
        <v>0</v>
      </c>
      <c r="C34" s="25">
        <v>0</v>
      </c>
      <c r="D34" s="25">
        <v>1</v>
      </c>
      <c r="E34" s="25">
        <v>0</v>
      </c>
    </row>
    <row r="35" spans="1:5" ht="15.75" hidden="1" x14ac:dyDescent="0.25">
      <c r="A35" s="26">
        <v>57</v>
      </c>
      <c r="B35" s="25">
        <v>0</v>
      </c>
      <c r="C35" s="25">
        <v>0</v>
      </c>
      <c r="D35" s="25">
        <v>1</v>
      </c>
      <c r="E35" s="25">
        <v>0</v>
      </c>
    </row>
    <row r="36" spans="1:5" ht="15.75" hidden="1" x14ac:dyDescent="0.25">
      <c r="A36" s="26">
        <v>58</v>
      </c>
      <c r="B36" s="25">
        <v>0</v>
      </c>
      <c r="C36" s="25">
        <v>0</v>
      </c>
      <c r="D36" s="25">
        <v>1</v>
      </c>
      <c r="E36" s="25">
        <v>0</v>
      </c>
    </row>
    <row r="37" spans="1:5" ht="15.75" hidden="1" x14ac:dyDescent="0.25">
      <c r="A37" s="27" t="s">
        <v>110</v>
      </c>
      <c r="B37" s="25">
        <v>0</v>
      </c>
      <c r="C37" s="25">
        <v>0</v>
      </c>
      <c r="D37" s="25">
        <v>1</v>
      </c>
      <c r="E37" s="25">
        <v>0</v>
      </c>
    </row>
    <row r="38" spans="1:5" ht="15.75" hidden="1" x14ac:dyDescent="0.25">
      <c r="A38" s="27" t="s">
        <v>111</v>
      </c>
      <c r="B38" s="25"/>
      <c r="C38" s="25"/>
      <c r="D38" s="25">
        <v>1</v>
      </c>
      <c r="E38" s="25"/>
    </row>
    <row r="39" spans="1:5" ht="15.75" hidden="1" x14ac:dyDescent="0.25">
      <c r="A39" s="27" t="s">
        <v>112</v>
      </c>
      <c r="B39" s="25">
        <v>0</v>
      </c>
      <c r="C39" s="25">
        <v>0</v>
      </c>
      <c r="D39" s="25">
        <v>1</v>
      </c>
      <c r="E39" s="25">
        <v>0</v>
      </c>
    </row>
    <row r="40" spans="1:5" ht="15.75" hidden="1" x14ac:dyDescent="0.25">
      <c r="A40" s="27" t="s">
        <v>113</v>
      </c>
      <c r="B40" s="25"/>
      <c r="C40" s="25"/>
      <c r="D40" s="25">
        <v>1</v>
      </c>
      <c r="E40" s="25"/>
    </row>
    <row r="41" spans="1:5" ht="15.75" hidden="1" x14ac:dyDescent="0.25">
      <c r="A41" s="27" t="s">
        <v>114</v>
      </c>
      <c r="B41" s="25"/>
      <c r="C41" s="25"/>
      <c r="D41" s="25">
        <v>1</v>
      </c>
      <c r="E41" s="25"/>
    </row>
    <row r="42" spans="1:5" ht="15.75" hidden="1" x14ac:dyDescent="0.25">
      <c r="A42" s="27" t="s">
        <v>115</v>
      </c>
      <c r="B42" s="25"/>
      <c r="C42" s="25"/>
      <c r="D42" s="25">
        <v>1</v>
      </c>
      <c r="E42" s="25"/>
    </row>
    <row r="43" spans="1:5" ht="15.75" hidden="1" x14ac:dyDescent="0.25">
      <c r="A43" s="27" t="s">
        <v>116</v>
      </c>
      <c r="B43" s="25"/>
      <c r="C43" s="25"/>
      <c r="D43" s="25">
        <v>1</v>
      </c>
      <c r="E43" s="25"/>
    </row>
    <row r="44" spans="1:5" ht="15.75" hidden="1" x14ac:dyDescent="0.25">
      <c r="A44" s="27" t="s">
        <v>117</v>
      </c>
      <c r="B44" s="25"/>
      <c r="C44" s="25"/>
      <c r="D44" s="25">
        <v>1</v>
      </c>
      <c r="E44" s="25"/>
    </row>
    <row r="45" spans="1:5" ht="15.75" hidden="1" x14ac:dyDescent="0.25">
      <c r="A45" s="27" t="s">
        <v>118</v>
      </c>
      <c r="B45" s="25"/>
      <c r="C45" s="25"/>
      <c r="D45" s="25">
        <v>1</v>
      </c>
      <c r="E45" s="25"/>
    </row>
    <row r="46" spans="1:5" ht="15.75" hidden="1" x14ac:dyDescent="0.25">
      <c r="A46" s="27" t="s">
        <v>0</v>
      </c>
      <c r="B46" s="25">
        <v>0</v>
      </c>
      <c r="C46" s="25">
        <v>0</v>
      </c>
      <c r="D46" s="25">
        <v>1</v>
      </c>
      <c r="E46" s="25">
        <v>0</v>
      </c>
    </row>
    <row r="47" spans="1:5" ht="15.75" hidden="1" x14ac:dyDescent="0.25">
      <c r="A47" s="27" t="s">
        <v>119</v>
      </c>
      <c r="B47" s="25">
        <v>1</v>
      </c>
      <c r="C47" s="25">
        <v>7500</v>
      </c>
      <c r="D47" s="25">
        <v>1</v>
      </c>
      <c r="E47" s="25">
        <f>ROUND((B47*C47*D47),0)</f>
        <v>7500</v>
      </c>
    </row>
    <row r="48" spans="1:5" ht="15.75" hidden="1" x14ac:dyDescent="0.25">
      <c r="A48" s="27" t="s">
        <v>100</v>
      </c>
      <c r="B48" s="25">
        <v>0</v>
      </c>
      <c r="C48" s="25">
        <v>0</v>
      </c>
      <c r="D48" s="25">
        <v>1</v>
      </c>
      <c r="E48" s="25">
        <v>0</v>
      </c>
    </row>
    <row r="49" spans="1:5" ht="15.75" hidden="1" x14ac:dyDescent="0.25">
      <c r="A49" s="27" t="s">
        <v>101</v>
      </c>
      <c r="B49" s="25"/>
      <c r="C49" s="25"/>
      <c r="D49" s="25">
        <v>1</v>
      </c>
      <c r="E49" s="25"/>
    </row>
    <row r="50" spans="1:5" ht="15.75" x14ac:dyDescent="0.25">
      <c r="A50" s="27" t="s">
        <v>102</v>
      </c>
      <c r="B50" s="25">
        <v>1</v>
      </c>
      <c r="C50" s="25">
        <v>7500</v>
      </c>
      <c r="D50" s="25">
        <v>1</v>
      </c>
      <c r="E50" s="25">
        <f>ROUND((B50*C50*D50),0)</f>
        <v>7500</v>
      </c>
    </row>
    <row r="51" spans="1:5" ht="15.75" hidden="1" x14ac:dyDescent="0.25">
      <c r="A51" s="27" t="s">
        <v>103</v>
      </c>
      <c r="B51" s="25">
        <v>0</v>
      </c>
      <c r="C51" s="25">
        <v>0</v>
      </c>
      <c r="D51" s="25">
        <v>1</v>
      </c>
      <c r="E51" s="25">
        <v>0</v>
      </c>
    </row>
    <row r="52" spans="1:5" ht="15.75" hidden="1" x14ac:dyDescent="0.25">
      <c r="A52" s="27" t="s">
        <v>104</v>
      </c>
      <c r="B52" s="25">
        <v>0</v>
      </c>
      <c r="C52" s="25">
        <v>0</v>
      </c>
      <c r="D52" s="25">
        <v>1</v>
      </c>
      <c r="E52" s="25">
        <v>0</v>
      </c>
    </row>
    <row r="53" spans="1:5" ht="15.75" hidden="1" x14ac:dyDescent="0.25">
      <c r="A53" s="27" t="s">
        <v>105</v>
      </c>
      <c r="B53" s="25">
        <v>0</v>
      </c>
      <c r="C53" s="25">
        <v>0</v>
      </c>
      <c r="D53" s="25">
        <v>1</v>
      </c>
      <c r="E53" s="25">
        <v>0</v>
      </c>
    </row>
    <row r="54" spans="1:5" ht="15.75" hidden="1" x14ac:dyDescent="0.25">
      <c r="A54" s="27" t="s">
        <v>106</v>
      </c>
      <c r="B54" s="25">
        <v>0</v>
      </c>
      <c r="C54" s="25">
        <v>0</v>
      </c>
      <c r="D54" s="25">
        <v>1</v>
      </c>
      <c r="E54" s="25">
        <v>0</v>
      </c>
    </row>
    <row r="55" spans="1:5" ht="15.75" x14ac:dyDescent="0.25">
      <c r="A55" s="27" t="s">
        <v>122</v>
      </c>
      <c r="B55" s="28">
        <f>SUM(B5:B54)</f>
        <v>56</v>
      </c>
      <c r="C55" s="25"/>
      <c r="D55" s="25"/>
      <c r="E55" s="28">
        <f>SUM(E5:E54)</f>
        <v>90600</v>
      </c>
    </row>
    <row r="56" spans="1:5" x14ac:dyDescent="0.25">
      <c r="A56" s="29" t="s">
        <v>123</v>
      </c>
    </row>
  </sheetData>
  <mergeCells count="3">
    <mergeCell ref="A1:B1"/>
    <mergeCell ref="A3:A4"/>
    <mergeCell ref="B3:E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2"/>
  <sheetViews>
    <sheetView workbookViewId="0">
      <selection activeCell="A50" sqref="A50:XFD53"/>
    </sheetView>
  </sheetViews>
  <sheetFormatPr defaultRowHeight="15" x14ac:dyDescent="0.25"/>
  <cols>
    <col min="2" max="2" width="14.5703125" bestFit="1" customWidth="1"/>
    <col min="3" max="3" width="12.7109375" customWidth="1"/>
    <col min="4" max="4" width="14.7109375" customWidth="1"/>
    <col min="5" max="5" width="12.7109375" customWidth="1"/>
    <col min="6" max="6" width="15.5703125" customWidth="1"/>
    <col min="7" max="7" width="18.7109375" customWidth="1"/>
  </cols>
  <sheetData>
    <row r="1" spans="1:7" x14ac:dyDescent="0.25">
      <c r="D1">
        <v>225</v>
      </c>
    </row>
    <row r="2" spans="1:7" x14ac:dyDescent="0.25">
      <c r="A2" s="193" t="s">
        <v>108</v>
      </c>
      <c r="B2" s="221">
        <v>22501</v>
      </c>
      <c r="C2" s="221">
        <v>22502</v>
      </c>
      <c r="D2" s="221">
        <v>22503</v>
      </c>
      <c r="E2" s="221">
        <v>22504</v>
      </c>
      <c r="F2" s="221">
        <v>22599</v>
      </c>
      <c r="G2" s="221" t="s">
        <v>125</v>
      </c>
    </row>
    <row r="3" spans="1:7" x14ac:dyDescent="0.25">
      <c r="A3" s="193"/>
      <c r="B3" s="221"/>
      <c r="C3" s="221"/>
      <c r="D3" s="221"/>
      <c r="E3" s="221"/>
      <c r="F3" s="221"/>
      <c r="G3" s="221"/>
    </row>
    <row r="4" spans="1:7" ht="15.75" hidden="1" x14ac:dyDescent="0.25">
      <c r="A4" s="39">
        <v>1</v>
      </c>
      <c r="B4" s="162">
        <v>0</v>
      </c>
      <c r="C4" s="102">
        <v>0</v>
      </c>
      <c r="D4" s="162">
        <v>0</v>
      </c>
      <c r="E4" s="102">
        <v>0</v>
      </c>
      <c r="F4" s="102">
        <v>0</v>
      </c>
      <c r="G4" s="164">
        <f>B4+C4+D4+E4+F4</f>
        <v>0</v>
      </c>
    </row>
    <row r="5" spans="1:7" ht="15.75" hidden="1" x14ac:dyDescent="0.25">
      <c r="A5" s="40">
        <v>3</v>
      </c>
      <c r="B5" s="162">
        <v>99050</v>
      </c>
      <c r="C5" s="102">
        <v>0</v>
      </c>
      <c r="D5" s="162">
        <v>140441</v>
      </c>
      <c r="E5" s="102">
        <v>29687</v>
      </c>
      <c r="F5" s="102">
        <v>341428</v>
      </c>
      <c r="G5" s="164">
        <f t="shared" ref="G5:G53" si="0">B5+C5+D5+E5+F5</f>
        <v>610606</v>
      </c>
    </row>
    <row r="6" spans="1:7" ht="15.75" hidden="1" x14ac:dyDescent="0.25">
      <c r="A6" s="40">
        <v>4</v>
      </c>
      <c r="B6" s="162">
        <v>47424</v>
      </c>
      <c r="C6" s="102">
        <v>20000</v>
      </c>
      <c r="D6" s="162">
        <v>91864</v>
      </c>
      <c r="E6" s="102">
        <v>12370</v>
      </c>
      <c r="F6" s="102">
        <v>473304</v>
      </c>
      <c r="G6" s="164">
        <f t="shared" si="0"/>
        <v>644962</v>
      </c>
    </row>
    <row r="7" spans="1:7" ht="15.75" hidden="1" x14ac:dyDescent="0.25">
      <c r="A7" s="40">
        <v>5</v>
      </c>
      <c r="B7" s="162">
        <v>68655</v>
      </c>
      <c r="C7" s="102">
        <v>0</v>
      </c>
      <c r="D7" s="162">
        <v>129260</v>
      </c>
      <c r="E7" s="102">
        <v>37109</v>
      </c>
      <c r="F7" s="102">
        <v>144520</v>
      </c>
      <c r="G7" s="164">
        <f t="shared" si="0"/>
        <v>379544</v>
      </c>
    </row>
    <row r="8" spans="1:7" ht="15.75" hidden="1" x14ac:dyDescent="0.25">
      <c r="A8" s="40">
        <v>11</v>
      </c>
      <c r="B8" s="162">
        <v>39785</v>
      </c>
      <c r="C8" s="102">
        <v>5000</v>
      </c>
      <c r="D8" s="162">
        <v>128519</v>
      </c>
      <c r="E8" s="102">
        <v>4123</v>
      </c>
      <c r="F8" s="102">
        <v>139202</v>
      </c>
      <c r="G8" s="164">
        <f t="shared" si="0"/>
        <v>316629</v>
      </c>
    </row>
    <row r="9" spans="1:7" ht="15.75" hidden="1" x14ac:dyDescent="0.25">
      <c r="A9" s="40">
        <v>13</v>
      </c>
      <c r="B9" s="162">
        <v>65581</v>
      </c>
      <c r="C9" s="102">
        <v>7000</v>
      </c>
      <c r="D9" s="162">
        <v>111597</v>
      </c>
      <c r="E9" s="102">
        <v>34470</v>
      </c>
      <c r="F9" s="102">
        <v>150448</v>
      </c>
      <c r="G9" s="164">
        <f t="shared" si="0"/>
        <v>369096</v>
      </c>
    </row>
    <row r="10" spans="1:7" ht="15.75" hidden="1" x14ac:dyDescent="0.25">
      <c r="A10" s="40">
        <v>16</v>
      </c>
      <c r="B10" s="162">
        <v>40356</v>
      </c>
      <c r="C10" s="102">
        <v>0</v>
      </c>
      <c r="D10" s="162">
        <v>89468</v>
      </c>
      <c r="E10" s="102">
        <v>6597</v>
      </c>
      <c r="F10" s="102">
        <v>178180</v>
      </c>
      <c r="G10" s="164">
        <f t="shared" si="0"/>
        <v>314601</v>
      </c>
    </row>
    <row r="11" spans="1:7" ht="15.75" hidden="1" x14ac:dyDescent="0.25">
      <c r="A11" s="40">
        <v>18</v>
      </c>
      <c r="B11" s="162">
        <v>35333</v>
      </c>
      <c r="C11" s="102">
        <v>10000</v>
      </c>
      <c r="D11" s="162">
        <v>135441</v>
      </c>
      <c r="E11" s="102">
        <v>16493</v>
      </c>
      <c r="F11" s="102">
        <v>161420</v>
      </c>
      <c r="G11" s="164">
        <f t="shared" si="0"/>
        <v>358687</v>
      </c>
    </row>
    <row r="12" spans="1:7" ht="15.75" hidden="1" x14ac:dyDescent="0.25">
      <c r="A12" s="40">
        <v>20</v>
      </c>
      <c r="B12" s="162">
        <v>39781</v>
      </c>
      <c r="C12" s="102">
        <v>0</v>
      </c>
      <c r="D12" s="162">
        <v>118920</v>
      </c>
      <c r="E12" s="102">
        <v>37109</v>
      </c>
      <c r="F12" s="102">
        <v>174824</v>
      </c>
      <c r="G12" s="164">
        <f t="shared" si="0"/>
        <v>370634</v>
      </c>
    </row>
    <row r="13" spans="1:7" ht="15.75" hidden="1" x14ac:dyDescent="0.25">
      <c r="A13" s="40">
        <v>21</v>
      </c>
      <c r="B13" s="162">
        <v>80570</v>
      </c>
      <c r="C13" s="102">
        <v>20000</v>
      </c>
      <c r="D13" s="162">
        <v>119566</v>
      </c>
      <c r="E13" s="102">
        <v>14431</v>
      </c>
      <c r="F13" s="102">
        <v>127256</v>
      </c>
      <c r="G13" s="164">
        <f t="shared" si="0"/>
        <v>361823</v>
      </c>
    </row>
    <row r="14" spans="1:7" ht="15.75" hidden="1" x14ac:dyDescent="0.25">
      <c r="A14" s="40">
        <v>22</v>
      </c>
      <c r="B14" s="162">
        <v>59957</v>
      </c>
      <c r="C14" s="102">
        <v>21000</v>
      </c>
      <c r="D14" s="162">
        <v>124691</v>
      </c>
      <c r="E14" s="102">
        <v>5360</v>
      </c>
      <c r="F14" s="102">
        <v>201240</v>
      </c>
      <c r="G14" s="164">
        <f t="shared" si="0"/>
        <v>412248</v>
      </c>
    </row>
    <row r="15" spans="1:7" ht="15.75" hidden="1" x14ac:dyDescent="0.25">
      <c r="A15" s="40">
        <v>23</v>
      </c>
      <c r="B15" s="162">
        <v>44608</v>
      </c>
      <c r="C15" s="102">
        <v>40000</v>
      </c>
      <c r="D15" s="162">
        <v>103290</v>
      </c>
      <c r="E15" s="102">
        <v>22647</v>
      </c>
      <c r="F15" s="102">
        <v>218780</v>
      </c>
      <c r="G15" s="164">
        <f t="shared" si="0"/>
        <v>429325</v>
      </c>
    </row>
    <row r="16" spans="1:7" ht="15.75" hidden="1" x14ac:dyDescent="0.25">
      <c r="A16" s="40">
        <v>26</v>
      </c>
      <c r="B16" s="162">
        <v>76410</v>
      </c>
      <c r="C16" s="102">
        <v>10000</v>
      </c>
      <c r="D16" s="162">
        <v>136505</v>
      </c>
      <c r="E16" s="102">
        <v>8247</v>
      </c>
      <c r="F16" s="102">
        <v>229688</v>
      </c>
      <c r="G16" s="164">
        <f t="shared" si="0"/>
        <v>460850</v>
      </c>
    </row>
    <row r="17" spans="1:7" ht="15.75" hidden="1" x14ac:dyDescent="0.25">
      <c r="A17" s="40">
        <v>27</v>
      </c>
      <c r="B17" s="162">
        <v>93228</v>
      </c>
      <c r="C17" s="102">
        <v>20000</v>
      </c>
      <c r="D17" s="162">
        <v>201944</v>
      </c>
      <c r="E17" s="102">
        <v>20204</v>
      </c>
      <c r="F17" s="102">
        <v>457980</v>
      </c>
      <c r="G17" s="164">
        <f t="shared" si="0"/>
        <v>793356</v>
      </c>
    </row>
    <row r="18" spans="1:7" ht="15.75" hidden="1" x14ac:dyDescent="0.25">
      <c r="A18" s="40">
        <v>28</v>
      </c>
      <c r="B18" s="162">
        <v>35452</v>
      </c>
      <c r="C18" s="102">
        <v>7200</v>
      </c>
      <c r="D18" s="162">
        <v>96689</v>
      </c>
      <c r="E18" s="102">
        <v>9896</v>
      </c>
      <c r="F18" s="102">
        <v>147840</v>
      </c>
      <c r="G18" s="164">
        <f t="shared" si="0"/>
        <v>297077</v>
      </c>
    </row>
    <row r="19" spans="1:7" ht="15.75" hidden="1" x14ac:dyDescent="0.25">
      <c r="A19" s="40">
        <v>31</v>
      </c>
      <c r="B19" s="162">
        <v>76090</v>
      </c>
      <c r="C19" s="102">
        <v>15000</v>
      </c>
      <c r="D19" s="162">
        <v>184930</v>
      </c>
      <c r="E19" s="102">
        <v>0</v>
      </c>
      <c r="F19" s="102">
        <v>171260</v>
      </c>
      <c r="G19" s="164">
        <f t="shared" si="0"/>
        <v>447280</v>
      </c>
    </row>
    <row r="20" spans="1:7" ht="15.75" hidden="1" x14ac:dyDescent="0.25">
      <c r="A20" s="40">
        <v>33</v>
      </c>
      <c r="B20" s="162">
        <v>67268</v>
      </c>
      <c r="C20" s="102">
        <v>0</v>
      </c>
      <c r="D20" s="162">
        <v>100892</v>
      </c>
      <c r="E20" s="102">
        <v>20616</v>
      </c>
      <c r="F20" s="102">
        <v>120550</v>
      </c>
      <c r="G20" s="164">
        <f t="shared" si="0"/>
        <v>309326</v>
      </c>
    </row>
    <row r="21" spans="1:7" ht="15.75" hidden="1" x14ac:dyDescent="0.25">
      <c r="A21" s="40">
        <v>34</v>
      </c>
      <c r="B21" s="162">
        <v>38103</v>
      </c>
      <c r="C21" s="102">
        <v>10000</v>
      </c>
      <c r="D21" s="162">
        <v>148666</v>
      </c>
      <c r="E21" s="102">
        <v>5566</v>
      </c>
      <c r="F21" s="102">
        <v>169672</v>
      </c>
      <c r="G21" s="164">
        <f t="shared" si="0"/>
        <v>372007</v>
      </c>
    </row>
    <row r="22" spans="1:7" ht="15.75" hidden="1" x14ac:dyDescent="0.25">
      <c r="A22" s="40">
        <v>36</v>
      </c>
      <c r="B22" s="162">
        <v>39368</v>
      </c>
      <c r="C22" s="102">
        <v>10000</v>
      </c>
      <c r="D22" s="162">
        <v>193251</v>
      </c>
      <c r="E22" s="102">
        <v>23193</v>
      </c>
      <c r="F22" s="102">
        <v>187704</v>
      </c>
      <c r="G22" s="164">
        <f t="shared" si="0"/>
        <v>453516</v>
      </c>
    </row>
    <row r="23" spans="1:7" ht="15.75" hidden="1" x14ac:dyDescent="0.25">
      <c r="A23" s="40">
        <v>37</v>
      </c>
      <c r="B23" s="162">
        <v>40923</v>
      </c>
      <c r="C23" s="102">
        <v>24000</v>
      </c>
      <c r="D23" s="162">
        <v>90500</v>
      </c>
      <c r="E23" s="102">
        <v>6185</v>
      </c>
      <c r="F23" s="102">
        <v>159000</v>
      </c>
      <c r="G23" s="164">
        <f t="shared" si="0"/>
        <v>320608</v>
      </c>
    </row>
    <row r="24" spans="1:7" ht="15.75" hidden="1" x14ac:dyDescent="0.25">
      <c r="A24" s="40">
        <v>38</v>
      </c>
      <c r="B24" s="162">
        <v>62322</v>
      </c>
      <c r="C24" s="102">
        <v>10000</v>
      </c>
      <c r="D24" s="162">
        <v>110831</v>
      </c>
      <c r="E24" s="102">
        <v>0</v>
      </c>
      <c r="F24" s="102">
        <v>160584</v>
      </c>
      <c r="G24" s="164">
        <f t="shared" si="0"/>
        <v>343737</v>
      </c>
    </row>
    <row r="25" spans="1:7" ht="15.75" hidden="1" x14ac:dyDescent="0.25">
      <c r="A25" s="40">
        <v>41</v>
      </c>
      <c r="B25" s="162">
        <v>67077</v>
      </c>
      <c r="C25" s="102">
        <v>0</v>
      </c>
      <c r="D25" s="162">
        <v>82000</v>
      </c>
      <c r="E25" s="102">
        <v>8247</v>
      </c>
      <c r="F25" s="102">
        <v>157167</v>
      </c>
      <c r="G25" s="164">
        <f t="shared" si="0"/>
        <v>314491</v>
      </c>
    </row>
    <row r="26" spans="1:7" ht="15.75" hidden="1" x14ac:dyDescent="0.25">
      <c r="A26" s="40">
        <v>42</v>
      </c>
      <c r="B26" s="162">
        <v>71987</v>
      </c>
      <c r="C26" s="102">
        <v>30000</v>
      </c>
      <c r="D26" s="162">
        <v>145348</v>
      </c>
      <c r="E26" s="102">
        <v>37109</v>
      </c>
      <c r="F26" s="102">
        <v>146124</v>
      </c>
      <c r="G26" s="164">
        <f t="shared" si="0"/>
        <v>430568</v>
      </c>
    </row>
    <row r="27" spans="1:7" ht="15.75" hidden="1" x14ac:dyDescent="0.25">
      <c r="A27" s="40">
        <v>43</v>
      </c>
      <c r="B27" s="162">
        <v>39450</v>
      </c>
      <c r="C27" s="102">
        <v>30000</v>
      </c>
      <c r="D27" s="162">
        <v>104433</v>
      </c>
      <c r="E27" s="102">
        <v>20616</v>
      </c>
      <c r="F27" s="102">
        <v>137806</v>
      </c>
      <c r="G27" s="164">
        <f t="shared" si="0"/>
        <v>332305</v>
      </c>
    </row>
    <row r="28" spans="1:7" ht="15.75" hidden="1" x14ac:dyDescent="0.25">
      <c r="A28" s="40">
        <v>44</v>
      </c>
      <c r="B28" s="162">
        <v>53646</v>
      </c>
      <c r="C28" s="102">
        <v>22500</v>
      </c>
      <c r="D28" s="162">
        <v>105646</v>
      </c>
      <c r="E28" s="102">
        <v>4948</v>
      </c>
      <c r="F28" s="102">
        <v>189050</v>
      </c>
      <c r="G28" s="164">
        <f t="shared" si="0"/>
        <v>375790</v>
      </c>
    </row>
    <row r="29" spans="1:7" ht="15.75" hidden="1" x14ac:dyDescent="0.25">
      <c r="A29" s="40">
        <v>45</v>
      </c>
      <c r="B29" s="162">
        <v>26992</v>
      </c>
      <c r="C29" s="102">
        <v>0</v>
      </c>
      <c r="D29" s="162">
        <v>146152</v>
      </c>
      <c r="E29" s="102">
        <v>0</v>
      </c>
      <c r="F29" s="102">
        <v>215956</v>
      </c>
      <c r="G29" s="164">
        <f t="shared" si="0"/>
        <v>389100</v>
      </c>
    </row>
    <row r="30" spans="1:7" ht="15.75" hidden="1" x14ac:dyDescent="0.25">
      <c r="A30" s="40">
        <v>49</v>
      </c>
      <c r="B30" s="162">
        <v>89017</v>
      </c>
      <c r="C30" s="102">
        <v>10800</v>
      </c>
      <c r="D30" s="162">
        <v>232313</v>
      </c>
      <c r="E30" s="102">
        <v>42882</v>
      </c>
      <c r="F30" s="102">
        <v>259235</v>
      </c>
      <c r="G30" s="164">
        <f t="shared" si="0"/>
        <v>634247</v>
      </c>
    </row>
    <row r="31" spans="1:7" ht="15.75" hidden="1" x14ac:dyDescent="0.25">
      <c r="A31" s="40">
        <v>50</v>
      </c>
      <c r="B31" s="162">
        <v>37705</v>
      </c>
      <c r="C31" s="102">
        <v>11000</v>
      </c>
      <c r="D31" s="162">
        <v>83992</v>
      </c>
      <c r="E31" s="102">
        <v>30924</v>
      </c>
      <c r="F31" s="102">
        <v>200136</v>
      </c>
      <c r="G31" s="164">
        <f t="shared" si="0"/>
        <v>363757</v>
      </c>
    </row>
    <row r="32" spans="1:7" ht="15.75" hidden="1" x14ac:dyDescent="0.25">
      <c r="A32" s="40">
        <v>53</v>
      </c>
      <c r="B32" s="162">
        <v>160958</v>
      </c>
      <c r="C32" s="102">
        <v>10000</v>
      </c>
      <c r="D32" s="162">
        <v>98675</v>
      </c>
      <c r="E32" s="102">
        <v>9896</v>
      </c>
      <c r="F32" s="102">
        <v>239692</v>
      </c>
      <c r="G32" s="164">
        <f t="shared" si="0"/>
        <v>519221</v>
      </c>
    </row>
    <row r="33" spans="1:7" ht="15.75" hidden="1" x14ac:dyDescent="0.25">
      <c r="A33" s="40">
        <v>56</v>
      </c>
      <c r="B33" s="162">
        <v>50209</v>
      </c>
      <c r="C33" s="102">
        <v>12000</v>
      </c>
      <c r="D33" s="162">
        <v>113616</v>
      </c>
      <c r="E33" s="102">
        <v>10308</v>
      </c>
      <c r="F33" s="102">
        <v>184000</v>
      </c>
      <c r="G33" s="164">
        <f t="shared" si="0"/>
        <v>370133</v>
      </c>
    </row>
    <row r="34" spans="1:7" ht="15.75" hidden="1" x14ac:dyDescent="0.25">
      <c r="A34" s="40">
        <v>57</v>
      </c>
      <c r="B34" s="162">
        <v>49860</v>
      </c>
      <c r="C34" s="102">
        <v>10000</v>
      </c>
      <c r="D34" s="162">
        <v>106779</v>
      </c>
      <c r="E34" s="102">
        <v>0</v>
      </c>
      <c r="F34" s="102">
        <v>250640</v>
      </c>
      <c r="G34" s="164">
        <f t="shared" si="0"/>
        <v>417279</v>
      </c>
    </row>
    <row r="35" spans="1:7" ht="15.75" hidden="1" x14ac:dyDescent="0.25">
      <c r="A35" s="40">
        <v>58</v>
      </c>
      <c r="B35" s="162">
        <v>35827</v>
      </c>
      <c r="C35" s="102">
        <v>0</v>
      </c>
      <c r="D35" s="162">
        <v>102983</v>
      </c>
      <c r="E35" s="102">
        <v>5360</v>
      </c>
      <c r="F35" s="102">
        <v>167908</v>
      </c>
      <c r="G35" s="164">
        <f t="shared" si="0"/>
        <v>312078</v>
      </c>
    </row>
    <row r="36" spans="1:7" ht="15.75" hidden="1" x14ac:dyDescent="0.25">
      <c r="A36" s="41" t="s">
        <v>110</v>
      </c>
      <c r="B36" s="162">
        <v>49556</v>
      </c>
      <c r="C36" s="102">
        <v>15000</v>
      </c>
      <c r="D36" s="162">
        <v>80980</v>
      </c>
      <c r="E36" s="102">
        <v>23585</v>
      </c>
      <c r="F36" s="102">
        <v>199733</v>
      </c>
      <c r="G36" s="164">
        <f t="shared" si="0"/>
        <v>368854</v>
      </c>
    </row>
    <row r="37" spans="1:7" ht="15.75" hidden="1" x14ac:dyDescent="0.25">
      <c r="A37" s="41" t="s">
        <v>111</v>
      </c>
      <c r="B37" s="162">
        <v>62511</v>
      </c>
      <c r="C37" s="102">
        <v>30000</v>
      </c>
      <c r="D37" s="162">
        <v>122200</v>
      </c>
      <c r="E37" s="102">
        <v>17070</v>
      </c>
      <c r="F37" s="102">
        <v>157100</v>
      </c>
      <c r="G37" s="164">
        <f t="shared" si="0"/>
        <v>388881</v>
      </c>
    </row>
    <row r="38" spans="1:7" ht="15.75" hidden="1" x14ac:dyDescent="0.25">
      <c r="A38" s="41" t="s">
        <v>112</v>
      </c>
      <c r="B38" s="162">
        <v>53498</v>
      </c>
      <c r="C38" s="102">
        <v>10000</v>
      </c>
      <c r="D38" s="162">
        <v>139989</v>
      </c>
      <c r="E38" s="102">
        <v>20616</v>
      </c>
      <c r="F38" s="102">
        <v>412200</v>
      </c>
      <c r="G38" s="164">
        <f t="shared" si="0"/>
        <v>636303</v>
      </c>
    </row>
    <row r="39" spans="1:7" ht="15.75" hidden="1" x14ac:dyDescent="0.25">
      <c r="A39" s="41" t="s">
        <v>113</v>
      </c>
      <c r="B39" s="162">
        <v>30240</v>
      </c>
      <c r="C39" s="102">
        <v>15000</v>
      </c>
      <c r="D39" s="162">
        <v>96578</v>
      </c>
      <c r="E39" s="102">
        <v>11339</v>
      </c>
      <c r="F39" s="102">
        <v>112292</v>
      </c>
      <c r="G39" s="164">
        <f t="shared" si="0"/>
        <v>265449</v>
      </c>
    </row>
    <row r="40" spans="1:7" ht="15.75" hidden="1" x14ac:dyDescent="0.25">
      <c r="A40" s="41" t="s">
        <v>114</v>
      </c>
      <c r="B40" s="162">
        <v>54911</v>
      </c>
      <c r="C40" s="102">
        <v>30000</v>
      </c>
      <c r="D40" s="162">
        <v>112033</v>
      </c>
      <c r="E40" s="102">
        <v>35048</v>
      </c>
      <c r="F40" s="102">
        <v>94924</v>
      </c>
      <c r="G40" s="164">
        <f t="shared" si="0"/>
        <v>326916</v>
      </c>
    </row>
    <row r="41" spans="1:7" ht="15.75" hidden="1" x14ac:dyDescent="0.25">
      <c r="A41" s="41" t="s">
        <v>115</v>
      </c>
      <c r="B41" s="162">
        <v>67793</v>
      </c>
      <c r="C41" s="102">
        <v>20000</v>
      </c>
      <c r="D41" s="162">
        <v>244550</v>
      </c>
      <c r="E41" s="102">
        <v>14844</v>
      </c>
      <c r="F41" s="102">
        <v>402284</v>
      </c>
      <c r="G41" s="164">
        <f t="shared" si="0"/>
        <v>749471</v>
      </c>
    </row>
    <row r="42" spans="1:7" ht="15.75" hidden="1" x14ac:dyDescent="0.25">
      <c r="A42" s="41" t="s">
        <v>116</v>
      </c>
      <c r="B42" s="162">
        <v>30949</v>
      </c>
      <c r="C42" s="102">
        <v>12000</v>
      </c>
      <c r="D42" s="162">
        <v>92448</v>
      </c>
      <c r="E42" s="102">
        <v>8164</v>
      </c>
      <c r="F42" s="102">
        <v>113084</v>
      </c>
      <c r="G42" s="164">
        <f t="shared" si="0"/>
        <v>256645</v>
      </c>
    </row>
    <row r="43" spans="1:7" ht="15.75" hidden="1" x14ac:dyDescent="0.25">
      <c r="A43" s="41" t="s">
        <v>117</v>
      </c>
      <c r="B43" s="162">
        <v>41670</v>
      </c>
      <c r="C43" s="102">
        <v>16400</v>
      </c>
      <c r="D43" s="162">
        <v>110229</v>
      </c>
      <c r="E43" s="102">
        <v>18555</v>
      </c>
      <c r="F43" s="102">
        <v>445060</v>
      </c>
      <c r="G43" s="164">
        <f t="shared" si="0"/>
        <v>631914</v>
      </c>
    </row>
    <row r="44" spans="1:7" ht="15.75" hidden="1" x14ac:dyDescent="0.25">
      <c r="A44" s="41" t="s">
        <v>118</v>
      </c>
      <c r="B44" s="162">
        <v>73917</v>
      </c>
      <c r="C44" s="102">
        <v>0</v>
      </c>
      <c r="D44" s="162">
        <v>104808</v>
      </c>
      <c r="E44" s="102">
        <v>14844</v>
      </c>
      <c r="F44" s="102">
        <v>319344</v>
      </c>
      <c r="G44" s="164">
        <f t="shared" si="0"/>
        <v>512913</v>
      </c>
    </row>
    <row r="45" spans="1:7" ht="15.75" hidden="1" x14ac:dyDescent="0.25">
      <c r="A45" s="41" t="s">
        <v>0</v>
      </c>
      <c r="B45" s="162">
        <v>52728</v>
      </c>
      <c r="C45" s="102">
        <v>0</v>
      </c>
      <c r="D45" s="162">
        <v>122412</v>
      </c>
      <c r="E45" s="102">
        <v>0</v>
      </c>
      <c r="F45" s="102">
        <v>199000</v>
      </c>
      <c r="G45" s="164">
        <f t="shared" si="0"/>
        <v>374140</v>
      </c>
    </row>
    <row r="46" spans="1:7" ht="15.75" hidden="1" x14ac:dyDescent="0.25">
      <c r="A46" s="41" t="s">
        <v>119</v>
      </c>
      <c r="B46" s="162">
        <v>245246</v>
      </c>
      <c r="C46" s="102">
        <v>20000</v>
      </c>
      <c r="D46" s="162">
        <v>99382</v>
      </c>
      <c r="E46" s="102">
        <v>2598</v>
      </c>
      <c r="F46" s="102">
        <v>114398</v>
      </c>
      <c r="G46" s="164">
        <f t="shared" si="0"/>
        <v>481624</v>
      </c>
    </row>
    <row r="47" spans="1:7" ht="15.75" hidden="1" x14ac:dyDescent="0.25">
      <c r="A47" s="41" t="s">
        <v>100</v>
      </c>
      <c r="B47" s="162">
        <v>33348</v>
      </c>
      <c r="C47" s="102">
        <v>0</v>
      </c>
      <c r="D47" s="162">
        <v>156612</v>
      </c>
      <c r="E47" s="102">
        <v>20616</v>
      </c>
      <c r="F47" s="102">
        <v>84528</v>
      </c>
      <c r="G47" s="164">
        <f t="shared" si="0"/>
        <v>295104</v>
      </c>
    </row>
    <row r="48" spans="1:7" ht="15.75" hidden="1" x14ac:dyDescent="0.25">
      <c r="A48" s="41" t="s">
        <v>101</v>
      </c>
      <c r="B48" s="162">
        <v>122503</v>
      </c>
      <c r="C48" s="102">
        <v>7200</v>
      </c>
      <c r="D48" s="162">
        <v>130520</v>
      </c>
      <c r="E48" s="102">
        <v>9896</v>
      </c>
      <c r="F48" s="102">
        <v>283731</v>
      </c>
      <c r="G48" s="164">
        <f t="shared" si="0"/>
        <v>553850</v>
      </c>
    </row>
    <row r="49" spans="1:7" ht="15.75" x14ac:dyDescent="0.25">
      <c r="A49" s="41" t="s">
        <v>102</v>
      </c>
      <c r="B49" s="162">
        <v>33354</v>
      </c>
      <c r="C49" s="102">
        <v>17500</v>
      </c>
      <c r="D49" s="162">
        <v>136870</v>
      </c>
      <c r="E49" s="102">
        <v>0</v>
      </c>
      <c r="F49" s="102">
        <v>222744</v>
      </c>
      <c r="G49" s="164">
        <f t="shared" si="0"/>
        <v>410468</v>
      </c>
    </row>
    <row r="50" spans="1:7" ht="15.75" hidden="1" x14ac:dyDescent="0.25">
      <c r="A50" s="41" t="s">
        <v>103</v>
      </c>
      <c r="B50" s="162">
        <v>29179</v>
      </c>
      <c r="C50" s="102">
        <v>0</v>
      </c>
      <c r="D50" s="162">
        <v>76512</v>
      </c>
      <c r="E50" s="102">
        <v>15462</v>
      </c>
      <c r="F50" s="102">
        <v>76584</v>
      </c>
      <c r="G50" s="164">
        <f t="shared" si="0"/>
        <v>197737</v>
      </c>
    </row>
    <row r="51" spans="1:7" ht="15.75" hidden="1" x14ac:dyDescent="0.25">
      <c r="A51" s="41" t="s">
        <v>104</v>
      </c>
      <c r="B51" s="162">
        <v>159818</v>
      </c>
      <c r="C51" s="102">
        <v>0</v>
      </c>
      <c r="D51" s="162">
        <v>176178</v>
      </c>
      <c r="E51" s="102">
        <v>4123</v>
      </c>
      <c r="F51" s="102">
        <v>183284</v>
      </c>
      <c r="G51" s="164">
        <f t="shared" si="0"/>
        <v>523403</v>
      </c>
    </row>
    <row r="52" spans="1:7" ht="15.75" hidden="1" x14ac:dyDescent="0.25">
      <c r="A52" s="41" t="s">
        <v>105</v>
      </c>
      <c r="B52" s="162">
        <v>62438</v>
      </c>
      <c r="C52" s="102">
        <v>5000</v>
      </c>
      <c r="D52" s="162">
        <v>128362</v>
      </c>
      <c r="E52" s="102">
        <v>23750</v>
      </c>
      <c r="F52" s="102">
        <v>139120</v>
      </c>
      <c r="G52" s="164">
        <f t="shared" si="0"/>
        <v>358670</v>
      </c>
    </row>
    <row r="53" spans="1:7" ht="15.75" hidden="1" x14ac:dyDescent="0.25">
      <c r="A53" s="41" t="s">
        <v>106</v>
      </c>
      <c r="B53" s="162">
        <v>123149</v>
      </c>
      <c r="C53" s="102">
        <v>7200</v>
      </c>
      <c r="D53" s="162">
        <v>100935</v>
      </c>
      <c r="E53" s="102">
        <v>9897</v>
      </c>
      <c r="F53" s="102">
        <v>275096</v>
      </c>
      <c r="G53" s="164">
        <f t="shared" si="0"/>
        <v>516277</v>
      </c>
    </row>
    <row r="54" spans="1:7" ht="15.75" x14ac:dyDescent="0.25">
      <c r="A54" s="41" t="s">
        <v>122</v>
      </c>
      <c r="B54" s="162">
        <f>SUM(B4:B53)</f>
        <v>3159800</v>
      </c>
      <c r="C54" s="162">
        <f>SUM(C4:C53)</f>
        <v>570800</v>
      </c>
      <c r="D54" s="162">
        <f>SUM(D4:D53)</f>
        <v>6110800</v>
      </c>
      <c r="E54" s="162">
        <f>SUM(E4:E53)</f>
        <v>735000</v>
      </c>
      <c r="F54" s="162">
        <f t="shared" ref="F54:G54" si="1">SUM(F4:F53)</f>
        <v>10097100</v>
      </c>
      <c r="G54" s="162">
        <f t="shared" si="1"/>
        <v>20673500</v>
      </c>
    </row>
    <row r="57" spans="1:7" x14ac:dyDescent="0.25">
      <c r="B57" s="162">
        <v>3159800</v>
      </c>
      <c r="C57" s="102">
        <v>570800</v>
      </c>
      <c r="D57" s="162">
        <v>6110800</v>
      </c>
      <c r="E57" s="102">
        <v>735000</v>
      </c>
      <c r="F57" s="102">
        <v>10097100</v>
      </c>
    </row>
    <row r="60" spans="1:7" x14ac:dyDescent="0.25">
      <c r="A60" s="193" t="s">
        <v>108</v>
      </c>
      <c r="B60" s="221">
        <v>22501</v>
      </c>
      <c r="C60" s="221">
        <v>22502</v>
      </c>
      <c r="D60" s="221">
        <v>22503</v>
      </c>
      <c r="E60" s="221">
        <v>22504</v>
      </c>
      <c r="F60" s="221">
        <v>22599</v>
      </c>
      <c r="G60" s="221" t="s">
        <v>125</v>
      </c>
    </row>
    <row r="61" spans="1:7" x14ac:dyDescent="0.25">
      <c r="A61" s="193"/>
      <c r="B61" s="221"/>
      <c r="C61" s="221"/>
      <c r="D61" s="221"/>
      <c r="E61" s="221"/>
      <c r="F61" s="221"/>
      <c r="G61" s="221"/>
    </row>
    <row r="62" spans="1:7" ht="15.75" x14ac:dyDescent="0.25">
      <c r="A62" s="39">
        <v>1</v>
      </c>
      <c r="B62" s="162">
        <v>44200</v>
      </c>
      <c r="C62" s="102">
        <v>10000</v>
      </c>
      <c r="D62" s="162">
        <v>93600</v>
      </c>
      <c r="E62" s="102">
        <v>10000</v>
      </c>
      <c r="F62" s="102">
        <v>119100</v>
      </c>
      <c r="G62" s="164">
        <f>B62+C62+D62+E62+F62</f>
        <v>276900</v>
      </c>
    </row>
  </sheetData>
  <mergeCells count="14">
    <mergeCell ref="G2:G3"/>
    <mergeCell ref="A2:A3"/>
    <mergeCell ref="B2:B3"/>
    <mergeCell ref="C2:C3"/>
    <mergeCell ref="D2:D3"/>
    <mergeCell ref="E2:E3"/>
    <mergeCell ref="F2:F3"/>
    <mergeCell ref="F60:F61"/>
    <mergeCell ref="G60:G61"/>
    <mergeCell ref="A60:A61"/>
    <mergeCell ref="B60:B61"/>
    <mergeCell ref="C60:C61"/>
    <mergeCell ref="D60:D61"/>
    <mergeCell ref="E60:E6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D62"/>
  <sheetViews>
    <sheetView workbookViewId="0">
      <selection activeCell="A51" sqref="A51:XFD54"/>
    </sheetView>
  </sheetViews>
  <sheetFormatPr defaultRowHeight="15" x14ac:dyDescent="0.25"/>
  <cols>
    <col min="2" max="2" width="14.28515625" customWidth="1"/>
    <col min="3" max="3" width="14.5703125" customWidth="1"/>
    <col min="4" max="4" width="16.85546875" customWidth="1"/>
  </cols>
  <sheetData>
    <row r="3" spans="1:4" x14ac:dyDescent="0.25">
      <c r="A3" s="193" t="s">
        <v>108</v>
      </c>
      <c r="B3" s="221">
        <v>22605</v>
      </c>
      <c r="C3" s="221">
        <v>22699</v>
      </c>
      <c r="D3" s="221">
        <v>226</v>
      </c>
    </row>
    <row r="4" spans="1:4" x14ac:dyDescent="0.25">
      <c r="A4" s="193"/>
      <c r="B4" s="221"/>
      <c r="C4" s="221"/>
      <c r="D4" s="221"/>
    </row>
    <row r="5" spans="1:4" ht="15.75" hidden="1" x14ac:dyDescent="0.25">
      <c r="A5" s="39">
        <v>1</v>
      </c>
      <c r="B5" s="162">
        <v>0</v>
      </c>
      <c r="C5" s="162">
        <v>0</v>
      </c>
      <c r="D5" s="162">
        <f>B5+C5</f>
        <v>0</v>
      </c>
    </row>
    <row r="6" spans="1:4" ht="15.75" hidden="1" x14ac:dyDescent="0.25">
      <c r="A6" s="40">
        <v>3</v>
      </c>
      <c r="B6" s="162">
        <v>89400</v>
      </c>
      <c r="C6" s="162">
        <v>130200</v>
      </c>
      <c r="D6" s="162">
        <f>B6+C6</f>
        <v>219600</v>
      </c>
    </row>
    <row r="7" spans="1:4" ht="15.75" hidden="1" x14ac:dyDescent="0.25">
      <c r="A7" s="40">
        <v>4</v>
      </c>
      <c r="B7" s="162">
        <v>91300</v>
      </c>
      <c r="C7" s="162">
        <v>149000</v>
      </c>
      <c r="D7" s="162">
        <f t="shared" ref="D7:D54" si="0">B7+C7</f>
        <v>240300</v>
      </c>
    </row>
    <row r="8" spans="1:4" ht="15.75" hidden="1" x14ac:dyDescent="0.25">
      <c r="A8" s="40">
        <v>5</v>
      </c>
      <c r="B8" s="162">
        <v>90100</v>
      </c>
      <c r="C8" s="162">
        <v>112400</v>
      </c>
      <c r="D8" s="162">
        <f t="shared" si="0"/>
        <v>202500</v>
      </c>
    </row>
    <row r="9" spans="1:4" ht="15.75" hidden="1" x14ac:dyDescent="0.25">
      <c r="A9" s="40">
        <v>11</v>
      </c>
      <c r="B9" s="162">
        <v>90600</v>
      </c>
      <c r="C9" s="162">
        <v>210800</v>
      </c>
      <c r="D9" s="162">
        <f t="shared" si="0"/>
        <v>301400</v>
      </c>
    </row>
    <row r="10" spans="1:4" ht="15.75" hidden="1" x14ac:dyDescent="0.25">
      <c r="A10" s="40">
        <v>13</v>
      </c>
      <c r="B10" s="162">
        <v>88500</v>
      </c>
      <c r="C10" s="162">
        <v>149167</v>
      </c>
      <c r="D10" s="162">
        <f t="shared" si="0"/>
        <v>237667</v>
      </c>
    </row>
    <row r="11" spans="1:4" ht="15.75" hidden="1" x14ac:dyDescent="0.25">
      <c r="A11" s="40">
        <v>16</v>
      </c>
      <c r="B11" s="162">
        <v>88500</v>
      </c>
      <c r="C11" s="162">
        <v>79050</v>
      </c>
      <c r="D11" s="162">
        <f t="shared" si="0"/>
        <v>167550</v>
      </c>
    </row>
    <row r="12" spans="1:4" ht="15.75" hidden="1" x14ac:dyDescent="0.25">
      <c r="A12" s="40">
        <v>18</v>
      </c>
      <c r="B12" s="162">
        <v>88500</v>
      </c>
      <c r="C12" s="162">
        <v>131500</v>
      </c>
      <c r="D12" s="162">
        <f t="shared" si="0"/>
        <v>220000</v>
      </c>
    </row>
    <row r="13" spans="1:4" ht="15.75" hidden="1" x14ac:dyDescent="0.25">
      <c r="A13" s="40">
        <v>20</v>
      </c>
      <c r="B13" s="162">
        <v>91300</v>
      </c>
      <c r="C13" s="162">
        <v>101650</v>
      </c>
      <c r="D13" s="162">
        <f t="shared" si="0"/>
        <v>192950</v>
      </c>
    </row>
    <row r="14" spans="1:4" ht="15.75" hidden="1" x14ac:dyDescent="0.25">
      <c r="A14" s="40">
        <v>21</v>
      </c>
      <c r="B14" s="162">
        <v>90400</v>
      </c>
      <c r="C14" s="162">
        <v>225400</v>
      </c>
      <c r="D14" s="162">
        <f t="shared" si="0"/>
        <v>315800</v>
      </c>
    </row>
    <row r="15" spans="1:4" ht="15.75" hidden="1" x14ac:dyDescent="0.25">
      <c r="A15" s="40">
        <v>22</v>
      </c>
      <c r="B15" s="162">
        <v>88500</v>
      </c>
      <c r="C15" s="162">
        <v>204450</v>
      </c>
      <c r="D15" s="162">
        <f t="shared" si="0"/>
        <v>292950</v>
      </c>
    </row>
    <row r="16" spans="1:4" ht="15.75" hidden="1" x14ac:dyDescent="0.25">
      <c r="A16" s="40">
        <v>23</v>
      </c>
      <c r="B16" s="162">
        <v>89400</v>
      </c>
      <c r="C16" s="162">
        <v>177550</v>
      </c>
      <c r="D16" s="162">
        <f t="shared" si="0"/>
        <v>266950</v>
      </c>
    </row>
    <row r="17" spans="1:4" ht="15.75" hidden="1" x14ac:dyDescent="0.25">
      <c r="A17" s="40">
        <v>26</v>
      </c>
      <c r="B17" s="162">
        <v>88500</v>
      </c>
      <c r="C17" s="162">
        <v>148000</v>
      </c>
      <c r="D17" s="162">
        <f t="shared" si="0"/>
        <v>236500</v>
      </c>
    </row>
    <row r="18" spans="1:4" ht="15.75" hidden="1" x14ac:dyDescent="0.25">
      <c r="A18" s="40">
        <v>27</v>
      </c>
      <c r="B18" s="162">
        <v>88500</v>
      </c>
      <c r="C18" s="162">
        <v>336550</v>
      </c>
      <c r="D18" s="162">
        <f t="shared" si="0"/>
        <v>425050</v>
      </c>
    </row>
    <row r="19" spans="1:4" ht="15.75" hidden="1" x14ac:dyDescent="0.25">
      <c r="A19" s="40">
        <v>28</v>
      </c>
      <c r="B19" s="162">
        <v>88500</v>
      </c>
      <c r="C19" s="162">
        <v>96000</v>
      </c>
      <c r="D19" s="162">
        <f t="shared" si="0"/>
        <v>184500</v>
      </c>
    </row>
    <row r="20" spans="1:4" ht="15.75" hidden="1" x14ac:dyDescent="0.25">
      <c r="A20" s="40">
        <v>31</v>
      </c>
      <c r="B20" s="162">
        <v>88500</v>
      </c>
      <c r="C20" s="162">
        <v>167950</v>
      </c>
      <c r="D20" s="162">
        <f t="shared" si="0"/>
        <v>256450</v>
      </c>
    </row>
    <row r="21" spans="1:4" ht="15.75" hidden="1" x14ac:dyDescent="0.25">
      <c r="A21" s="40">
        <v>33</v>
      </c>
      <c r="B21" s="162">
        <v>91300</v>
      </c>
      <c r="C21" s="162">
        <v>56800</v>
      </c>
      <c r="D21" s="162">
        <f t="shared" si="0"/>
        <v>148100</v>
      </c>
    </row>
    <row r="22" spans="1:4" ht="15.75" hidden="1" x14ac:dyDescent="0.25">
      <c r="A22" s="40">
        <v>34</v>
      </c>
      <c r="B22" s="162">
        <v>88500</v>
      </c>
      <c r="C22" s="162">
        <v>151650</v>
      </c>
      <c r="D22" s="162">
        <f t="shared" si="0"/>
        <v>240150</v>
      </c>
    </row>
    <row r="23" spans="1:4" ht="15.75" hidden="1" x14ac:dyDescent="0.25">
      <c r="A23" s="40">
        <v>36</v>
      </c>
      <c r="B23" s="162">
        <v>90100</v>
      </c>
      <c r="C23" s="162">
        <v>108400</v>
      </c>
      <c r="D23" s="162">
        <f t="shared" si="0"/>
        <v>198500</v>
      </c>
    </row>
    <row r="24" spans="1:4" ht="15.75" hidden="1" x14ac:dyDescent="0.25">
      <c r="A24" s="40">
        <v>37</v>
      </c>
      <c r="B24" s="162">
        <v>89500</v>
      </c>
      <c r="C24" s="162">
        <v>157400</v>
      </c>
      <c r="D24" s="162">
        <f t="shared" si="0"/>
        <v>246900</v>
      </c>
    </row>
    <row r="25" spans="1:4" ht="15.75" hidden="1" x14ac:dyDescent="0.25">
      <c r="A25" s="40">
        <v>38</v>
      </c>
      <c r="B25" s="162">
        <v>91300</v>
      </c>
      <c r="C25" s="162">
        <v>139650</v>
      </c>
      <c r="D25" s="162">
        <f t="shared" si="0"/>
        <v>230950</v>
      </c>
    </row>
    <row r="26" spans="1:4" ht="15.75" hidden="1" x14ac:dyDescent="0.25">
      <c r="A26" s="40">
        <v>41</v>
      </c>
      <c r="B26" s="162">
        <v>91500</v>
      </c>
      <c r="C26" s="162">
        <v>92950</v>
      </c>
      <c r="D26" s="162">
        <f t="shared" si="0"/>
        <v>184450</v>
      </c>
    </row>
    <row r="27" spans="1:4" ht="15.75" hidden="1" x14ac:dyDescent="0.25">
      <c r="A27" s="40">
        <v>42</v>
      </c>
      <c r="B27" s="162">
        <v>93100</v>
      </c>
      <c r="C27" s="162">
        <v>214300</v>
      </c>
      <c r="D27" s="162">
        <f t="shared" si="0"/>
        <v>307400</v>
      </c>
    </row>
    <row r="28" spans="1:4" ht="15.75" hidden="1" x14ac:dyDescent="0.25">
      <c r="A28" s="40">
        <v>43</v>
      </c>
      <c r="B28" s="162">
        <v>91500</v>
      </c>
      <c r="C28" s="162">
        <v>144850</v>
      </c>
      <c r="D28" s="162">
        <f t="shared" si="0"/>
        <v>236350</v>
      </c>
    </row>
    <row r="29" spans="1:4" ht="15.75" hidden="1" x14ac:dyDescent="0.25">
      <c r="A29" s="40">
        <v>44</v>
      </c>
      <c r="B29" s="162">
        <v>89500</v>
      </c>
      <c r="C29" s="162">
        <v>236450</v>
      </c>
      <c r="D29" s="162">
        <f t="shared" si="0"/>
        <v>325950</v>
      </c>
    </row>
    <row r="30" spans="1:4" ht="15.75" hidden="1" x14ac:dyDescent="0.25">
      <c r="A30" s="40">
        <v>45</v>
      </c>
      <c r="B30" s="162">
        <v>88500</v>
      </c>
      <c r="C30" s="162">
        <v>208100</v>
      </c>
      <c r="D30" s="162">
        <f t="shared" si="0"/>
        <v>296600</v>
      </c>
    </row>
    <row r="31" spans="1:4" ht="15.75" hidden="1" x14ac:dyDescent="0.25">
      <c r="A31" s="40">
        <v>49</v>
      </c>
      <c r="B31" s="162">
        <v>89600</v>
      </c>
      <c r="C31" s="162">
        <v>265500</v>
      </c>
      <c r="D31" s="162">
        <f t="shared" si="0"/>
        <v>355100</v>
      </c>
    </row>
    <row r="32" spans="1:4" ht="15.75" hidden="1" x14ac:dyDescent="0.25">
      <c r="A32" s="40">
        <v>50</v>
      </c>
      <c r="B32" s="162">
        <v>88500</v>
      </c>
      <c r="C32" s="162">
        <v>188350</v>
      </c>
      <c r="D32" s="162">
        <f t="shared" si="0"/>
        <v>276850</v>
      </c>
    </row>
    <row r="33" spans="1:4" ht="15.75" hidden="1" x14ac:dyDescent="0.25">
      <c r="A33" s="40">
        <v>53</v>
      </c>
      <c r="B33" s="162">
        <v>89500</v>
      </c>
      <c r="C33" s="162">
        <v>173850</v>
      </c>
      <c r="D33" s="162">
        <f t="shared" si="0"/>
        <v>263350</v>
      </c>
    </row>
    <row r="34" spans="1:4" ht="15.75" hidden="1" x14ac:dyDescent="0.25">
      <c r="A34" s="40">
        <v>56</v>
      </c>
      <c r="B34" s="162">
        <v>91300</v>
      </c>
      <c r="C34" s="162">
        <v>160600</v>
      </c>
      <c r="D34" s="162">
        <f t="shared" si="0"/>
        <v>251900</v>
      </c>
    </row>
    <row r="35" spans="1:4" ht="15.75" hidden="1" x14ac:dyDescent="0.25">
      <c r="A35" s="40">
        <v>57</v>
      </c>
      <c r="B35" s="162">
        <v>88500</v>
      </c>
      <c r="C35" s="162">
        <v>149400</v>
      </c>
      <c r="D35" s="162">
        <f t="shared" si="0"/>
        <v>237900</v>
      </c>
    </row>
    <row r="36" spans="1:4" ht="15.75" hidden="1" x14ac:dyDescent="0.25">
      <c r="A36" s="40">
        <v>58</v>
      </c>
      <c r="B36" s="162">
        <v>107700</v>
      </c>
      <c r="C36" s="162">
        <v>133350</v>
      </c>
      <c r="D36" s="162">
        <f t="shared" si="0"/>
        <v>241050</v>
      </c>
    </row>
    <row r="37" spans="1:4" ht="15.75" hidden="1" x14ac:dyDescent="0.25">
      <c r="A37" s="41" t="s">
        <v>110</v>
      </c>
      <c r="B37" s="162">
        <v>89500</v>
      </c>
      <c r="C37" s="162">
        <v>147200</v>
      </c>
      <c r="D37" s="162">
        <f t="shared" si="0"/>
        <v>236700</v>
      </c>
    </row>
    <row r="38" spans="1:4" ht="15.75" hidden="1" x14ac:dyDescent="0.25">
      <c r="A38" s="41" t="s">
        <v>111</v>
      </c>
      <c r="B38" s="162">
        <v>88500</v>
      </c>
      <c r="C38" s="162">
        <v>68600</v>
      </c>
      <c r="D38" s="162">
        <f t="shared" si="0"/>
        <v>157100</v>
      </c>
    </row>
    <row r="39" spans="1:4" ht="15.75" hidden="1" x14ac:dyDescent="0.25">
      <c r="A39" s="41" t="s">
        <v>112</v>
      </c>
      <c r="B39" s="162">
        <v>91300</v>
      </c>
      <c r="C39" s="162">
        <v>148000</v>
      </c>
      <c r="D39" s="162">
        <f t="shared" si="0"/>
        <v>239300</v>
      </c>
    </row>
    <row r="40" spans="1:4" ht="15.75" hidden="1" x14ac:dyDescent="0.25">
      <c r="A40" s="41" t="s">
        <v>113</v>
      </c>
      <c r="B40" s="162">
        <v>88500</v>
      </c>
      <c r="C40" s="162">
        <v>191850</v>
      </c>
      <c r="D40" s="162">
        <f t="shared" si="0"/>
        <v>280350</v>
      </c>
    </row>
    <row r="41" spans="1:4" ht="15.75" hidden="1" x14ac:dyDescent="0.25">
      <c r="A41" s="41" t="s">
        <v>114</v>
      </c>
      <c r="B41" s="162">
        <v>88600</v>
      </c>
      <c r="C41" s="162">
        <v>195600</v>
      </c>
      <c r="D41" s="162">
        <f t="shared" si="0"/>
        <v>284200</v>
      </c>
    </row>
    <row r="42" spans="1:4" ht="15.75" hidden="1" x14ac:dyDescent="0.25">
      <c r="A42" s="41" t="s">
        <v>115</v>
      </c>
      <c r="B42" s="162">
        <v>89500</v>
      </c>
      <c r="C42" s="162">
        <v>163633</v>
      </c>
      <c r="D42" s="162">
        <f t="shared" si="0"/>
        <v>253133</v>
      </c>
    </row>
    <row r="43" spans="1:4" ht="15.75" hidden="1" x14ac:dyDescent="0.25">
      <c r="A43" s="41" t="s">
        <v>116</v>
      </c>
      <c r="B43" s="162">
        <v>88500</v>
      </c>
      <c r="C43" s="162">
        <v>74150</v>
      </c>
      <c r="D43" s="162">
        <f t="shared" si="0"/>
        <v>162650</v>
      </c>
    </row>
    <row r="44" spans="1:4" ht="15.75" hidden="1" x14ac:dyDescent="0.25">
      <c r="A44" s="41" t="s">
        <v>117</v>
      </c>
      <c r="B44" s="162">
        <v>90400</v>
      </c>
      <c r="C44" s="162">
        <v>130700</v>
      </c>
      <c r="D44" s="162">
        <f t="shared" si="0"/>
        <v>221100</v>
      </c>
    </row>
    <row r="45" spans="1:4" ht="15.75" hidden="1" x14ac:dyDescent="0.25">
      <c r="A45" s="41" t="s">
        <v>118</v>
      </c>
      <c r="B45" s="162">
        <v>89500</v>
      </c>
      <c r="C45" s="162">
        <v>172300</v>
      </c>
      <c r="D45" s="162">
        <f t="shared" si="0"/>
        <v>261800</v>
      </c>
    </row>
    <row r="46" spans="1:4" ht="15.75" hidden="1" x14ac:dyDescent="0.25">
      <c r="A46" s="41" t="s">
        <v>0</v>
      </c>
      <c r="B46" s="162">
        <v>88500</v>
      </c>
      <c r="C46" s="162">
        <v>59900</v>
      </c>
      <c r="D46" s="162">
        <f t="shared" si="0"/>
        <v>148400</v>
      </c>
    </row>
    <row r="47" spans="1:4" ht="15.75" hidden="1" x14ac:dyDescent="0.25">
      <c r="A47" s="41" t="s">
        <v>119</v>
      </c>
      <c r="B47" s="162">
        <v>89700</v>
      </c>
      <c r="C47" s="162">
        <v>301700</v>
      </c>
      <c r="D47" s="162">
        <f t="shared" si="0"/>
        <v>391400</v>
      </c>
    </row>
    <row r="48" spans="1:4" ht="15.75" hidden="1" x14ac:dyDescent="0.25">
      <c r="A48" s="41" t="s">
        <v>100</v>
      </c>
      <c r="B48" s="162">
        <v>88500</v>
      </c>
      <c r="C48" s="162">
        <v>292100</v>
      </c>
      <c r="D48" s="162">
        <f t="shared" si="0"/>
        <v>380600</v>
      </c>
    </row>
    <row r="49" spans="1:4" ht="15.75" hidden="1" x14ac:dyDescent="0.25">
      <c r="A49" s="41" t="s">
        <v>101</v>
      </c>
      <c r="B49" s="162">
        <v>89200</v>
      </c>
      <c r="C49" s="162">
        <v>283150</v>
      </c>
      <c r="D49" s="162">
        <f t="shared" si="0"/>
        <v>372350</v>
      </c>
    </row>
    <row r="50" spans="1:4" ht="15.75" x14ac:dyDescent="0.25">
      <c r="A50" s="41" t="s">
        <v>102</v>
      </c>
      <c r="B50" s="162">
        <v>88500</v>
      </c>
      <c r="C50" s="162">
        <v>79250</v>
      </c>
      <c r="D50" s="162">
        <f t="shared" si="0"/>
        <v>167750</v>
      </c>
    </row>
    <row r="51" spans="1:4" ht="15.75" hidden="1" x14ac:dyDescent="0.25">
      <c r="A51" s="41" t="s">
        <v>103</v>
      </c>
      <c r="B51" s="162">
        <v>91300</v>
      </c>
      <c r="C51" s="162">
        <v>69770</v>
      </c>
      <c r="D51" s="162">
        <f t="shared" si="0"/>
        <v>161070</v>
      </c>
    </row>
    <row r="52" spans="1:4" ht="15.75" hidden="1" x14ac:dyDescent="0.25">
      <c r="A52" s="41" t="s">
        <v>104</v>
      </c>
      <c r="B52" s="162">
        <v>88500</v>
      </c>
      <c r="C52" s="162">
        <v>34300</v>
      </c>
      <c r="D52" s="162">
        <f t="shared" si="0"/>
        <v>122800</v>
      </c>
    </row>
    <row r="53" spans="1:4" ht="15.75" hidden="1" x14ac:dyDescent="0.25">
      <c r="A53" s="41" t="s">
        <v>105</v>
      </c>
      <c r="B53" s="162">
        <v>88500</v>
      </c>
      <c r="C53" s="162">
        <v>45000</v>
      </c>
      <c r="D53" s="162">
        <f t="shared" si="0"/>
        <v>133500</v>
      </c>
    </row>
    <row r="54" spans="1:4" ht="15.75" hidden="1" x14ac:dyDescent="0.25">
      <c r="A54" s="41" t="s">
        <v>106</v>
      </c>
      <c r="B54" s="162">
        <v>88500</v>
      </c>
      <c r="C54" s="162">
        <v>90030</v>
      </c>
      <c r="D54" s="162">
        <f t="shared" si="0"/>
        <v>178530</v>
      </c>
    </row>
    <row r="55" spans="1:4" ht="15.75" x14ac:dyDescent="0.25">
      <c r="A55" s="41" t="s">
        <v>122</v>
      </c>
      <c r="B55" s="162">
        <f>SUM(B5:B54)</f>
        <v>4405900</v>
      </c>
      <c r="C55" s="162">
        <f>SUM(C5:C54)</f>
        <v>7548500</v>
      </c>
      <c r="D55" s="162">
        <f>SUM(D5:D54)</f>
        <v>11954400</v>
      </c>
    </row>
    <row r="57" spans="1:4" x14ac:dyDescent="0.25">
      <c r="B57" s="102">
        <v>794600</v>
      </c>
      <c r="C57" s="102">
        <v>7548500</v>
      </c>
    </row>
    <row r="60" spans="1:4" x14ac:dyDescent="0.25">
      <c r="A60" s="193" t="s">
        <v>108</v>
      </c>
      <c r="B60" s="221">
        <v>22604</v>
      </c>
      <c r="C60" s="221">
        <v>22699</v>
      </c>
      <c r="D60" s="221">
        <v>226</v>
      </c>
    </row>
    <row r="61" spans="1:4" x14ac:dyDescent="0.25">
      <c r="A61" s="193"/>
      <c r="B61" s="221"/>
      <c r="C61" s="221"/>
      <c r="D61" s="221"/>
    </row>
    <row r="62" spans="1:4" ht="15.75" x14ac:dyDescent="0.25">
      <c r="A62" s="39">
        <v>1</v>
      </c>
      <c r="B62" s="162">
        <v>0</v>
      </c>
      <c r="C62" s="162">
        <v>128000</v>
      </c>
      <c r="D62" s="162">
        <f>B62+C62</f>
        <v>128000</v>
      </c>
    </row>
  </sheetData>
  <mergeCells count="8">
    <mergeCell ref="D3:D4"/>
    <mergeCell ref="A3:A4"/>
    <mergeCell ref="B3:B4"/>
    <mergeCell ref="C3:C4"/>
    <mergeCell ref="A60:A61"/>
    <mergeCell ref="B60:B61"/>
    <mergeCell ref="C60:C61"/>
    <mergeCell ref="D60:D6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H69"/>
  <sheetViews>
    <sheetView workbookViewId="0">
      <pane xSplit="1" ySplit="2" topLeftCell="B32" activePane="bottomRight" state="frozen"/>
      <selection pane="topRight" activeCell="B1" sqref="B1"/>
      <selection pane="bottomLeft" activeCell="A3" sqref="A3"/>
      <selection pane="bottomRight" activeCell="A49" sqref="A49:XFD52"/>
    </sheetView>
  </sheetViews>
  <sheetFormatPr defaultRowHeight="15" x14ac:dyDescent="0.25"/>
  <cols>
    <col min="2" max="2" width="13.140625" bestFit="1" customWidth="1"/>
    <col min="3" max="3" width="10.28515625" bestFit="1" customWidth="1"/>
    <col min="5" max="5" width="13.42578125" bestFit="1" customWidth="1"/>
    <col min="6" max="6" width="13.140625" bestFit="1" customWidth="1"/>
    <col min="7" max="7" width="11.140625" bestFit="1" customWidth="1"/>
    <col min="8" max="8" width="13.42578125" bestFit="1" customWidth="1"/>
    <col min="9" max="9" width="14.7109375" customWidth="1"/>
    <col min="11" max="11" width="13.140625" bestFit="1" customWidth="1"/>
    <col min="12" max="12" width="11.140625" bestFit="1" customWidth="1"/>
    <col min="13" max="14" width="12.42578125" bestFit="1" customWidth="1"/>
    <col min="15" max="16" width="12.42578125" customWidth="1"/>
    <col min="17" max="17" width="13.28515625" bestFit="1" customWidth="1"/>
    <col min="18" max="18" width="15.5703125" bestFit="1" customWidth="1"/>
    <col min="19" max="19" width="18.140625" bestFit="1" customWidth="1"/>
    <col min="20" max="20" width="15.5703125" bestFit="1" customWidth="1"/>
    <col min="21" max="21" width="14.7109375" customWidth="1"/>
    <col min="22" max="23" width="15.5703125" bestFit="1" customWidth="1"/>
    <col min="24" max="24" width="20.7109375" customWidth="1"/>
    <col min="25" max="25" width="12" bestFit="1" customWidth="1"/>
    <col min="26" max="26" width="13.140625" bestFit="1" customWidth="1"/>
    <col min="27" max="27" width="15.5703125" bestFit="1" customWidth="1"/>
    <col min="28" max="29" width="12.7109375" customWidth="1"/>
    <col min="30" max="30" width="13.42578125" bestFit="1" customWidth="1"/>
    <col min="31" max="31" width="11.140625" bestFit="1" customWidth="1"/>
  </cols>
  <sheetData>
    <row r="1" spans="1:31" x14ac:dyDescent="0.25">
      <c r="A1" s="145" t="s">
        <v>166</v>
      </c>
      <c r="B1" s="146">
        <v>16561</v>
      </c>
      <c r="C1" s="146">
        <v>16561</v>
      </c>
      <c r="D1" s="146">
        <v>16561</v>
      </c>
      <c r="E1" s="146">
        <v>16561</v>
      </c>
      <c r="F1" s="146">
        <v>16561</v>
      </c>
      <c r="G1" s="146">
        <v>16561</v>
      </c>
      <c r="H1" s="146">
        <v>16561</v>
      </c>
      <c r="I1" s="146" t="s">
        <v>125</v>
      </c>
      <c r="J1" s="146">
        <v>310</v>
      </c>
      <c r="K1" s="146">
        <v>14569</v>
      </c>
      <c r="L1" s="146">
        <v>30561</v>
      </c>
      <c r="M1" s="146">
        <v>19561</v>
      </c>
      <c r="N1" s="146">
        <v>32561</v>
      </c>
      <c r="O1" s="146">
        <v>35561</v>
      </c>
      <c r="P1" s="146">
        <v>36561</v>
      </c>
      <c r="Q1" s="146">
        <v>38561</v>
      </c>
      <c r="R1" s="146">
        <v>34561</v>
      </c>
      <c r="S1" s="148">
        <v>16996</v>
      </c>
      <c r="T1" s="147">
        <v>16995</v>
      </c>
      <c r="U1" s="147">
        <v>14561</v>
      </c>
      <c r="V1" s="149">
        <v>11561</v>
      </c>
      <c r="W1" s="149">
        <v>13561</v>
      </c>
      <c r="X1" s="272" t="s">
        <v>181</v>
      </c>
      <c r="Y1" s="148">
        <v>26999</v>
      </c>
      <c r="Z1" s="148">
        <v>28999</v>
      </c>
      <c r="AA1" s="148">
        <v>22999</v>
      </c>
      <c r="AB1" s="275" t="s">
        <v>196</v>
      </c>
      <c r="AC1" s="276"/>
      <c r="AD1" s="274" t="s">
        <v>199</v>
      </c>
      <c r="AE1" s="274">
        <v>17561</v>
      </c>
    </row>
    <row r="2" spans="1:31" ht="36.75" x14ac:dyDescent="0.25">
      <c r="A2" s="145" t="s">
        <v>167</v>
      </c>
      <c r="B2" s="146">
        <v>221</v>
      </c>
      <c r="C2" s="146">
        <v>222</v>
      </c>
      <c r="D2" s="146">
        <v>224</v>
      </c>
      <c r="E2" s="146">
        <v>225</v>
      </c>
      <c r="F2" s="146">
        <v>226</v>
      </c>
      <c r="G2" s="146">
        <v>290</v>
      </c>
      <c r="H2" s="146">
        <v>340</v>
      </c>
      <c r="I2" s="146">
        <v>16561</v>
      </c>
      <c r="J2" s="180">
        <v>17561</v>
      </c>
      <c r="K2" s="179" t="s">
        <v>168</v>
      </c>
      <c r="L2" s="180">
        <v>224</v>
      </c>
      <c r="M2" s="180">
        <v>225</v>
      </c>
      <c r="N2" s="180">
        <v>226</v>
      </c>
      <c r="O2" s="150" t="s">
        <v>180</v>
      </c>
      <c r="P2" s="150" t="s">
        <v>182</v>
      </c>
      <c r="Q2" s="150" t="s">
        <v>177</v>
      </c>
      <c r="R2" s="146" t="s">
        <v>179</v>
      </c>
      <c r="S2" s="181" t="s">
        <v>169</v>
      </c>
      <c r="T2" s="181" t="s">
        <v>170</v>
      </c>
      <c r="U2" s="178" t="s">
        <v>174</v>
      </c>
      <c r="V2" s="177">
        <v>211</v>
      </c>
      <c r="W2" s="177">
        <v>213</v>
      </c>
      <c r="X2" s="273"/>
      <c r="Y2" s="148" t="s">
        <v>171</v>
      </c>
      <c r="Z2" s="148" t="s">
        <v>172</v>
      </c>
      <c r="AA2" s="148" t="s">
        <v>173</v>
      </c>
      <c r="AB2" s="183">
        <v>21999</v>
      </c>
      <c r="AC2" s="183">
        <v>23999</v>
      </c>
      <c r="AD2" s="274"/>
      <c r="AE2" s="274"/>
    </row>
    <row r="3" spans="1:31" ht="15" hidden="1" customHeight="1" x14ac:dyDescent="0.25">
      <c r="A3" s="152">
        <v>1</v>
      </c>
      <c r="B3" s="155">
        <v>0</v>
      </c>
      <c r="C3" s="155">
        <v>0</v>
      </c>
      <c r="D3" s="102"/>
      <c r="E3" s="155">
        <v>0</v>
      </c>
      <c r="F3" s="155">
        <v>0</v>
      </c>
      <c r="G3" s="155">
        <v>0</v>
      </c>
      <c r="H3" s="155">
        <v>0</v>
      </c>
      <c r="I3" s="154">
        <f t="shared" ref="I3:I52" si="0">B3+C3+D3+E3+F3+G3+H3</f>
        <v>0</v>
      </c>
      <c r="J3" s="102"/>
      <c r="K3" s="155">
        <v>0</v>
      </c>
      <c r="L3" s="155">
        <v>0</v>
      </c>
      <c r="M3" s="155">
        <v>0</v>
      </c>
      <c r="N3" s="155">
        <v>0</v>
      </c>
      <c r="O3" s="155">
        <v>0</v>
      </c>
      <c r="P3" s="155">
        <v>0</v>
      </c>
      <c r="Q3" s="155"/>
      <c r="R3" s="155">
        <v>0</v>
      </c>
      <c r="S3" s="155">
        <v>0</v>
      </c>
      <c r="T3" s="155">
        <v>0</v>
      </c>
      <c r="U3" s="102"/>
      <c r="V3" s="155">
        <v>0</v>
      </c>
      <c r="W3" s="155">
        <v>0</v>
      </c>
      <c r="X3" s="153">
        <f>I3+J3+K3+L3+M3+N3+R3+S3+U3+V3+W3+T3+O3+P3+Q3</f>
        <v>0</v>
      </c>
      <c r="Y3" s="152"/>
      <c r="Z3" s="155">
        <v>0</v>
      </c>
      <c r="AA3" s="155">
        <v>0</v>
      </c>
      <c r="AB3" s="182"/>
      <c r="AC3" s="182"/>
      <c r="AD3" s="152"/>
      <c r="AE3" s="152"/>
    </row>
    <row r="4" spans="1:31" hidden="1" x14ac:dyDescent="0.25">
      <c r="A4" s="152">
        <v>3</v>
      </c>
      <c r="B4" s="155">
        <v>52438</v>
      </c>
      <c r="C4" s="155">
        <v>0</v>
      </c>
      <c r="D4" s="102"/>
      <c r="E4" s="155">
        <v>610606</v>
      </c>
      <c r="F4" s="155">
        <v>145900</v>
      </c>
      <c r="G4" s="155">
        <v>1800</v>
      </c>
      <c r="H4" s="155">
        <v>169290</v>
      </c>
      <c r="I4" s="154">
        <f t="shared" si="0"/>
        <v>980034</v>
      </c>
      <c r="J4" s="102"/>
      <c r="K4" s="155">
        <v>199503</v>
      </c>
      <c r="L4" s="155">
        <v>0</v>
      </c>
      <c r="M4" s="155">
        <v>68380</v>
      </c>
      <c r="N4" s="155">
        <v>72690</v>
      </c>
      <c r="O4" s="155">
        <v>89000</v>
      </c>
      <c r="P4" s="155">
        <v>185358</v>
      </c>
      <c r="Q4" s="155"/>
      <c r="R4" s="155">
        <v>672360</v>
      </c>
      <c r="S4" s="155">
        <v>441484</v>
      </c>
      <c r="T4" s="155">
        <v>437720</v>
      </c>
      <c r="U4" s="155">
        <v>6373642</v>
      </c>
      <c r="V4" s="155">
        <v>866327</v>
      </c>
      <c r="W4" s="155">
        <v>261631</v>
      </c>
      <c r="X4" s="153">
        <f t="shared" ref="X4:X52" si="1">I4+J4+K4+L4+M4+N4+R4+S4+U4+V4+W4+T4+O4+P4+Q4</f>
        <v>10648129</v>
      </c>
      <c r="Y4" s="152">
        <v>900</v>
      </c>
      <c r="Z4" s="155">
        <v>43950</v>
      </c>
      <c r="AA4" s="155">
        <v>450000</v>
      </c>
      <c r="AB4" s="184">
        <v>1687080</v>
      </c>
      <c r="AC4" s="184">
        <v>509512</v>
      </c>
      <c r="AD4" s="155">
        <v>233880</v>
      </c>
      <c r="AE4" s="152"/>
    </row>
    <row r="5" spans="1:31" hidden="1" x14ac:dyDescent="0.25">
      <c r="A5" s="152">
        <v>4</v>
      </c>
      <c r="B5" s="155">
        <v>24855</v>
      </c>
      <c r="C5" s="155">
        <v>75600</v>
      </c>
      <c r="D5" s="102"/>
      <c r="E5" s="155">
        <v>644962</v>
      </c>
      <c r="F5" s="155">
        <v>166600</v>
      </c>
      <c r="G5" s="155">
        <v>0</v>
      </c>
      <c r="H5" s="155">
        <v>84099</v>
      </c>
      <c r="I5" s="154">
        <f t="shared" si="0"/>
        <v>996116</v>
      </c>
      <c r="J5" s="102"/>
      <c r="K5" s="155">
        <v>41782</v>
      </c>
      <c r="L5" s="155">
        <v>0</v>
      </c>
      <c r="M5" s="155">
        <v>0</v>
      </c>
      <c r="N5" s="155">
        <v>44428</v>
      </c>
      <c r="O5" s="155">
        <v>89000</v>
      </c>
      <c r="P5" s="155">
        <v>160464</v>
      </c>
      <c r="Q5" s="155"/>
      <c r="R5" s="155">
        <v>376275</v>
      </c>
      <c r="S5" s="155">
        <v>653097</v>
      </c>
      <c r="T5" s="155">
        <v>181861</v>
      </c>
      <c r="U5" s="155">
        <v>3002661</v>
      </c>
      <c r="V5" s="155">
        <v>339374</v>
      </c>
      <c r="W5" s="155">
        <v>102491</v>
      </c>
      <c r="X5" s="153">
        <f t="shared" si="1"/>
        <v>5987549</v>
      </c>
      <c r="Y5" s="152"/>
      <c r="Z5" s="155">
        <v>110064</v>
      </c>
      <c r="AA5" s="155">
        <v>535905</v>
      </c>
      <c r="AB5" s="184">
        <v>857220</v>
      </c>
      <c r="AC5" s="184">
        <v>258888</v>
      </c>
      <c r="AD5" s="155">
        <v>233880</v>
      </c>
      <c r="AE5" s="155">
        <v>10909</v>
      </c>
    </row>
    <row r="6" spans="1:31" hidden="1" x14ac:dyDescent="0.25">
      <c r="A6" s="152">
        <v>5</v>
      </c>
      <c r="B6" s="155">
        <v>33613</v>
      </c>
      <c r="C6" s="155">
        <v>0</v>
      </c>
      <c r="D6" s="102"/>
      <c r="E6" s="155">
        <v>379544</v>
      </c>
      <c r="F6" s="155">
        <v>128800</v>
      </c>
      <c r="G6" s="155">
        <v>1600</v>
      </c>
      <c r="H6" s="155">
        <v>267853</v>
      </c>
      <c r="I6" s="154">
        <f t="shared" si="0"/>
        <v>811410</v>
      </c>
      <c r="J6" s="102"/>
      <c r="K6" s="155">
        <v>184838</v>
      </c>
      <c r="L6" s="155">
        <v>191500</v>
      </c>
      <c r="M6" s="155">
        <v>147820</v>
      </c>
      <c r="N6" s="155">
        <v>108257</v>
      </c>
      <c r="O6" s="155">
        <v>89000</v>
      </c>
      <c r="P6" s="155">
        <v>34800</v>
      </c>
      <c r="Q6" s="155"/>
      <c r="R6" s="155">
        <v>578291</v>
      </c>
      <c r="S6" s="155">
        <v>1337502</v>
      </c>
      <c r="T6" s="155">
        <v>871204</v>
      </c>
      <c r="U6" s="155">
        <v>6067670</v>
      </c>
      <c r="V6" s="155">
        <v>2234760</v>
      </c>
      <c r="W6" s="155">
        <v>674898</v>
      </c>
      <c r="X6" s="153">
        <f t="shared" si="1"/>
        <v>13331950</v>
      </c>
      <c r="Y6" s="152">
        <v>900</v>
      </c>
      <c r="Z6" s="155">
        <v>112980</v>
      </c>
      <c r="AA6" s="155">
        <v>1035384</v>
      </c>
      <c r="AB6" s="184"/>
      <c r="AC6" s="102"/>
      <c r="AD6" s="155">
        <v>233880</v>
      </c>
      <c r="AE6" s="152"/>
    </row>
    <row r="7" spans="1:31" hidden="1" x14ac:dyDescent="0.25">
      <c r="A7" s="152">
        <v>11</v>
      </c>
      <c r="B7" s="155">
        <v>44050</v>
      </c>
      <c r="C7" s="155"/>
      <c r="D7" s="102"/>
      <c r="E7" s="155">
        <v>316629</v>
      </c>
      <c r="F7" s="155">
        <v>227700</v>
      </c>
      <c r="G7" s="155">
        <v>0</v>
      </c>
      <c r="H7" s="155">
        <v>212232</v>
      </c>
      <c r="I7" s="154">
        <f t="shared" si="0"/>
        <v>800611</v>
      </c>
      <c r="J7" s="102"/>
      <c r="K7" s="155">
        <v>67564</v>
      </c>
      <c r="L7" s="155">
        <v>0</v>
      </c>
      <c r="M7" s="155">
        <v>147820</v>
      </c>
      <c r="N7" s="155">
        <v>69496</v>
      </c>
      <c r="O7" s="155">
        <v>75000</v>
      </c>
      <c r="P7" s="155">
        <v>34800</v>
      </c>
      <c r="Q7" s="155"/>
      <c r="R7" s="155">
        <v>644602</v>
      </c>
      <c r="S7" s="155">
        <v>2074891</v>
      </c>
      <c r="T7" s="155">
        <v>419101</v>
      </c>
      <c r="U7" s="155">
        <v>4377002</v>
      </c>
      <c r="V7" s="155">
        <v>1157700</v>
      </c>
      <c r="W7" s="155">
        <v>349625</v>
      </c>
      <c r="X7" s="153">
        <f t="shared" si="1"/>
        <v>10218212</v>
      </c>
      <c r="Y7" s="152"/>
      <c r="Z7" s="155">
        <v>124194</v>
      </c>
      <c r="AA7" s="155">
        <v>703250</v>
      </c>
      <c r="AB7" s="102"/>
      <c r="AC7" s="102"/>
      <c r="AD7" s="155">
        <v>233880</v>
      </c>
      <c r="AE7" s="152"/>
    </row>
    <row r="8" spans="1:31" hidden="1" x14ac:dyDescent="0.25">
      <c r="A8" s="152">
        <v>13</v>
      </c>
      <c r="B8" s="155">
        <v>73790</v>
      </c>
      <c r="C8" s="155">
        <v>0</v>
      </c>
      <c r="D8" s="102"/>
      <c r="E8" s="155">
        <v>369096</v>
      </c>
      <c r="F8" s="155">
        <v>163967</v>
      </c>
      <c r="G8" s="155">
        <v>2000</v>
      </c>
      <c r="H8" s="155">
        <v>203955</v>
      </c>
      <c r="I8" s="154">
        <f t="shared" si="0"/>
        <v>812808</v>
      </c>
      <c r="J8" s="102"/>
      <c r="K8" s="155">
        <v>157340</v>
      </c>
      <c r="L8" s="155">
        <v>0</v>
      </c>
      <c r="M8" s="155">
        <v>147820</v>
      </c>
      <c r="N8" s="155">
        <v>88857</v>
      </c>
      <c r="O8" s="155">
        <v>83000</v>
      </c>
      <c r="P8" s="155">
        <v>34800</v>
      </c>
      <c r="Q8" s="155"/>
      <c r="R8" s="155">
        <v>578291</v>
      </c>
      <c r="S8" s="155">
        <v>1883761</v>
      </c>
      <c r="T8" s="155">
        <v>1064632</v>
      </c>
      <c r="U8" s="155">
        <v>7656726</v>
      </c>
      <c r="V8" s="155">
        <v>721096</v>
      </c>
      <c r="W8" s="155">
        <v>217771</v>
      </c>
      <c r="X8" s="153">
        <f t="shared" si="1"/>
        <v>13446902</v>
      </c>
      <c r="Y8" s="152"/>
      <c r="Z8" s="155">
        <v>69030</v>
      </c>
      <c r="AA8" s="155">
        <v>814749</v>
      </c>
      <c r="AB8" s="102"/>
      <c r="AC8" s="102"/>
      <c r="AD8" s="155">
        <v>233880</v>
      </c>
      <c r="AE8" s="152"/>
    </row>
    <row r="9" spans="1:31" hidden="1" x14ac:dyDescent="0.25">
      <c r="A9" s="152">
        <v>16</v>
      </c>
      <c r="B9" s="155">
        <v>30413</v>
      </c>
      <c r="C9" s="155">
        <v>0</v>
      </c>
      <c r="D9" s="102"/>
      <c r="E9" s="155">
        <v>314601</v>
      </c>
      <c r="F9" s="155">
        <v>93850</v>
      </c>
      <c r="G9" s="155">
        <v>0</v>
      </c>
      <c r="H9" s="155">
        <v>35660</v>
      </c>
      <c r="I9" s="154">
        <f t="shared" si="0"/>
        <v>474524</v>
      </c>
      <c r="J9" s="102"/>
      <c r="K9" s="155">
        <v>112812</v>
      </c>
      <c r="L9" s="155">
        <v>0</v>
      </c>
      <c r="M9" s="155">
        <v>147820</v>
      </c>
      <c r="N9" s="155">
        <v>38800</v>
      </c>
      <c r="O9" s="155">
        <v>65000</v>
      </c>
      <c r="P9" s="155">
        <v>34800</v>
      </c>
      <c r="Q9" s="155"/>
      <c r="R9" s="155">
        <v>644602</v>
      </c>
      <c r="S9" s="155">
        <v>1217532</v>
      </c>
      <c r="T9" s="155">
        <v>86119</v>
      </c>
      <c r="U9" s="155">
        <v>2348848</v>
      </c>
      <c r="V9" s="155">
        <v>412598</v>
      </c>
      <c r="W9" s="155">
        <v>124605</v>
      </c>
      <c r="X9" s="153">
        <f t="shared" si="1"/>
        <v>5708060</v>
      </c>
      <c r="Y9" s="152">
        <v>900</v>
      </c>
      <c r="Z9" s="155">
        <v>66114</v>
      </c>
      <c r="AA9" s="155">
        <v>213952</v>
      </c>
      <c r="AB9" s="102"/>
      <c r="AC9" s="102"/>
      <c r="AD9" s="155">
        <v>233880</v>
      </c>
      <c r="AE9" s="152"/>
    </row>
    <row r="10" spans="1:31" hidden="1" x14ac:dyDescent="0.25">
      <c r="A10" s="152">
        <v>18</v>
      </c>
      <c r="B10" s="155">
        <v>63278</v>
      </c>
      <c r="C10" s="155">
        <v>0</v>
      </c>
      <c r="D10" s="102"/>
      <c r="E10" s="155">
        <v>358687</v>
      </c>
      <c r="F10" s="155">
        <v>146300</v>
      </c>
      <c r="G10" s="155">
        <v>0</v>
      </c>
      <c r="H10" s="155">
        <v>187964</v>
      </c>
      <c r="I10" s="154">
        <f t="shared" si="0"/>
        <v>756229</v>
      </c>
      <c r="J10" s="102"/>
      <c r="K10" s="155">
        <v>127260</v>
      </c>
      <c r="L10" s="155">
        <v>0</v>
      </c>
      <c r="M10" s="155">
        <v>147820</v>
      </c>
      <c r="N10" s="155">
        <v>95323</v>
      </c>
      <c r="O10" s="155">
        <v>89000</v>
      </c>
      <c r="P10" s="155">
        <v>34800</v>
      </c>
      <c r="Q10" s="155"/>
      <c r="R10" s="155">
        <v>578291</v>
      </c>
      <c r="S10" s="155">
        <v>1842004</v>
      </c>
      <c r="T10" s="155">
        <v>643476</v>
      </c>
      <c r="U10" s="155">
        <v>5801401</v>
      </c>
      <c r="V10" s="155">
        <v>1078938</v>
      </c>
      <c r="W10" s="155">
        <v>325839</v>
      </c>
      <c r="X10" s="153">
        <f t="shared" si="1"/>
        <v>11520381</v>
      </c>
      <c r="Y10" s="152">
        <v>1800</v>
      </c>
      <c r="Z10" s="155">
        <v>112980</v>
      </c>
      <c r="AA10" s="155">
        <v>588076</v>
      </c>
      <c r="AB10" s="102"/>
      <c r="AC10" s="102"/>
      <c r="AD10" s="155">
        <v>233880</v>
      </c>
      <c r="AE10" s="152"/>
    </row>
    <row r="11" spans="1:31" hidden="1" x14ac:dyDescent="0.25">
      <c r="A11" s="152">
        <v>20</v>
      </c>
      <c r="B11" s="155">
        <v>62326</v>
      </c>
      <c r="C11" s="155">
        <v>0</v>
      </c>
      <c r="D11" s="102"/>
      <c r="E11" s="155">
        <v>370634</v>
      </c>
      <c r="F11" s="155">
        <v>119250</v>
      </c>
      <c r="G11" s="155">
        <v>13000</v>
      </c>
      <c r="H11" s="155">
        <v>213889</v>
      </c>
      <c r="I11" s="154">
        <f t="shared" si="0"/>
        <v>779099</v>
      </c>
      <c r="J11" s="102"/>
      <c r="K11" s="155">
        <v>131631</v>
      </c>
      <c r="L11" s="155">
        <v>0</v>
      </c>
      <c r="M11" s="155">
        <v>147820</v>
      </c>
      <c r="N11" s="155">
        <v>98557</v>
      </c>
      <c r="O11" s="155">
        <v>89000</v>
      </c>
      <c r="P11" s="155">
        <v>34800</v>
      </c>
      <c r="Q11" s="155"/>
      <c r="R11" s="155">
        <v>595254</v>
      </c>
      <c r="S11" s="155">
        <v>1388045</v>
      </c>
      <c r="T11" s="155">
        <v>835661</v>
      </c>
      <c r="U11" s="155">
        <v>6419176</v>
      </c>
      <c r="V11" s="155">
        <v>815364</v>
      </c>
      <c r="W11" s="155">
        <v>246240</v>
      </c>
      <c r="X11" s="153">
        <f t="shared" si="1"/>
        <v>11580647</v>
      </c>
      <c r="Y11" s="152">
        <v>1800</v>
      </c>
      <c r="Z11" s="155">
        <v>110064</v>
      </c>
      <c r="AA11" s="155">
        <v>960724</v>
      </c>
      <c r="AB11" s="102"/>
      <c r="AC11" s="102"/>
      <c r="AD11" s="155">
        <v>233880</v>
      </c>
      <c r="AE11" s="152"/>
    </row>
    <row r="12" spans="1:31" hidden="1" x14ac:dyDescent="0.25">
      <c r="A12" s="152">
        <v>21</v>
      </c>
      <c r="B12" s="155">
        <v>43750</v>
      </c>
      <c r="C12" s="155">
        <v>0</v>
      </c>
      <c r="D12" s="102"/>
      <c r="E12" s="155">
        <v>361823</v>
      </c>
      <c r="F12" s="155">
        <v>242100</v>
      </c>
      <c r="G12" s="155">
        <v>6500</v>
      </c>
      <c r="H12" s="155">
        <v>180149</v>
      </c>
      <c r="I12" s="154">
        <f t="shared" si="0"/>
        <v>834322</v>
      </c>
      <c r="J12" s="102"/>
      <c r="K12" s="155">
        <v>127311</v>
      </c>
      <c r="L12" s="155">
        <v>0</v>
      </c>
      <c r="M12" s="155">
        <v>147820</v>
      </c>
      <c r="N12" s="155">
        <v>99354</v>
      </c>
      <c r="O12" s="155">
        <v>92600</v>
      </c>
      <c r="P12" s="155">
        <v>34800</v>
      </c>
      <c r="Q12" s="155"/>
      <c r="R12" s="155">
        <v>616844</v>
      </c>
      <c r="S12" s="155">
        <v>1676705</v>
      </c>
      <c r="T12" s="155">
        <v>1459988</v>
      </c>
      <c r="U12" s="155">
        <v>5761704</v>
      </c>
      <c r="V12" s="155">
        <v>843254</v>
      </c>
      <c r="W12" s="155">
        <v>254663</v>
      </c>
      <c r="X12" s="153">
        <f t="shared" si="1"/>
        <v>11949365</v>
      </c>
      <c r="Y12" s="152">
        <v>900</v>
      </c>
      <c r="Z12" s="155">
        <v>102933</v>
      </c>
      <c r="AA12" s="155">
        <v>962674</v>
      </c>
      <c r="AB12" s="102"/>
      <c r="AC12" s="102"/>
      <c r="AD12" s="155">
        <v>233880</v>
      </c>
      <c r="AE12" s="152"/>
    </row>
    <row r="13" spans="1:31" hidden="1" x14ac:dyDescent="0.25">
      <c r="A13" s="152">
        <v>22</v>
      </c>
      <c r="B13" s="155">
        <v>43050</v>
      </c>
      <c r="C13" s="155">
        <v>0</v>
      </c>
      <c r="D13" s="102"/>
      <c r="E13" s="155">
        <v>412248</v>
      </c>
      <c r="F13" s="155">
        <v>219250</v>
      </c>
      <c r="G13" s="155">
        <v>14000</v>
      </c>
      <c r="H13" s="155">
        <v>173163</v>
      </c>
      <c r="I13" s="154">
        <f t="shared" si="0"/>
        <v>861711</v>
      </c>
      <c r="J13" s="102"/>
      <c r="K13" s="155">
        <v>99751</v>
      </c>
      <c r="L13" s="155">
        <v>0</v>
      </c>
      <c r="M13" s="155">
        <v>147820</v>
      </c>
      <c r="N13" s="155">
        <v>84825</v>
      </c>
      <c r="O13" s="155">
        <v>70000</v>
      </c>
      <c r="P13" s="155">
        <v>34800</v>
      </c>
      <c r="Q13" s="155"/>
      <c r="R13" s="155">
        <v>490391</v>
      </c>
      <c r="S13" s="155">
        <v>1075354</v>
      </c>
      <c r="T13" s="155">
        <v>848353</v>
      </c>
      <c r="U13" s="155">
        <v>6812072</v>
      </c>
      <c r="V13" s="155">
        <v>683553</v>
      </c>
      <c r="W13" s="155">
        <v>206433</v>
      </c>
      <c r="X13" s="153">
        <f t="shared" si="1"/>
        <v>11415063</v>
      </c>
      <c r="Y13" s="152"/>
      <c r="Z13" s="155">
        <v>69030</v>
      </c>
      <c r="AA13" s="155">
        <v>864800</v>
      </c>
      <c r="AB13" s="102"/>
      <c r="AC13" s="102"/>
      <c r="AD13" s="155">
        <v>233880</v>
      </c>
      <c r="AE13" s="152"/>
    </row>
    <row r="14" spans="1:31" hidden="1" x14ac:dyDescent="0.25">
      <c r="A14" s="152">
        <v>23</v>
      </c>
      <c r="B14" s="155">
        <v>40550</v>
      </c>
      <c r="C14" s="155"/>
      <c r="D14" s="102"/>
      <c r="E14" s="155">
        <v>429325</v>
      </c>
      <c r="F14" s="155">
        <v>193250</v>
      </c>
      <c r="G14" s="155">
        <v>3000</v>
      </c>
      <c r="H14" s="155">
        <v>214915</v>
      </c>
      <c r="I14" s="154">
        <f t="shared" si="0"/>
        <v>881040</v>
      </c>
      <c r="J14" s="102"/>
      <c r="K14" s="155">
        <v>83555</v>
      </c>
      <c r="L14" s="155">
        <v>0</v>
      </c>
      <c r="M14" s="155">
        <v>147820</v>
      </c>
      <c r="N14" s="155">
        <v>89654</v>
      </c>
      <c r="O14" s="155">
        <v>94000</v>
      </c>
      <c r="P14" s="155">
        <v>34800</v>
      </c>
      <c r="Q14" s="155"/>
      <c r="R14" s="155">
        <v>684697</v>
      </c>
      <c r="S14" s="155">
        <v>2821932</v>
      </c>
      <c r="T14" s="155">
        <v>768712</v>
      </c>
      <c r="U14" s="155">
        <v>6280597</v>
      </c>
      <c r="V14" s="155">
        <v>934030</v>
      </c>
      <c r="W14" s="155">
        <v>282077</v>
      </c>
      <c r="X14" s="153">
        <f t="shared" si="1"/>
        <v>13102914</v>
      </c>
      <c r="Y14" s="152"/>
      <c r="Z14" s="155">
        <v>94110</v>
      </c>
      <c r="AA14" s="155">
        <v>750000</v>
      </c>
      <c r="AB14" s="102"/>
      <c r="AC14" s="102"/>
      <c r="AD14" s="155">
        <v>233880</v>
      </c>
      <c r="AE14" s="152"/>
    </row>
    <row r="15" spans="1:31" hidden="1" x14ac:dyDescent="0.25">
      <c r="A15" s="152">
        <v>26</v>
      </c>
      <c r="B15" s="155">
        <v>35413</v>
      </c>
      <c r="C15" s="155">
        <v>0</v>
      </c>
      <c r="D15" s="102"/>
      <c r="E15" s="155">
        <v>460850</v>
      </c>
      <c r="F15" s="155">
        <v>162800</v>
      </c>
      <c r="G15" s="155">
        <v>5000</v>
      </c>
      <c r="H15" s="155">
        <v>103831</v>
      </c>
      <c r="I15" s="154">
        <f t="shared" si="0"/>
        <v>767894</v>
      </c>
      <c r="J15" s="102"/>
      <c r="K15" s="155">
        <v>205673</v>
      </c>
      <c r="L15" s="155">
        <v>0</v>
      </c>
      <c r="M15" s="155">
        <v>147820</v>
      </c>
      <c r="N15" s="155">
        <v>73528</v>
      </c>
      <c r="O15" s="155">
        <v>75000</v>
      </c>
      <c r="P15" s="155">
        <v>34800</v>
      </c>
      <c r="Q15" s="155"/>
      <c r="R15" s="155">
        <v>629181</v>
      </c>
      <c r="S15" s="155">
        <v>1707464</v>
      </c>
      <c r="T15" s="155">
        <v>256163</v>
      </c>
      <c r="U15" s="155">
        <v>3965544</v>
      </c>
      <c r="V15" s="155">
        <v>645911</v>
      </c>
      <c r="W15" s="155">
        <v>195065</v>
      </c>
      <c r="X15" s="153">
        <f t="shared" si="1"/>
        <v>8704043</v>
      </c>
      <c r="Y15" s="152">
        <v>1800</v>
      </c>
      <c r="Z15" s="155">
        <v>70698</v>
      </c>
      <c r="AA15" s="155">
        <v>455000</v>
      </c>
      <c r="AB15" s="102"/>
      <c r="AC15" s="102"/>
      <c r="AD15" s="155">
        <v>233880</v>
      </c>
      <c r="AE15" s="152"/>
    </row>
    <row r="16" spans="1:31" hidden="1" x14ac:dyDescent="0.25">
      <c r="A16" s="152">
        <v>27</v>
      </c>
      <c r="B16" s="155">
        <v>85781</v>
      </c>
      <c r="C16" s="155">
        <v>0</v>
      </c>
      <c r="D16" s="102"/>
      <c r="E16" s="155">
        <v>793356</v>
      </c>
      <c r="F16" s="155">
        <v>351350</v>
      </c>
      <c r="G16" s="155">
        <v>1500</v>
      </c>
      <c r="H16" s="155">
        <v>388515</v>
      </c>
      <c r="I16" s="154">
        <f t="shared" si="0"/>
        <v>1620502</v>
      </c>
      <c r="J16" s="102"/>
      <c r="K16" s="155">
        <v>175439</v>
      </c>
      <c r="L16" s="155">
        <v>0</v>
      </c>
      <c r="M16" s="155">
        <v>436753</v>
      </c>
      <c r="N16" s="155">
        <v>193121</v>
      </c>
      <c r="O16" s="155">
        <v>160000</v>
      </c>
      <c r="P16" s="155">
        <v>69600</v>
      </c>
      <c r="Q16" s="155"/>
      <c r="R16" s="155">
        <v>460320</v>
      </c>
      <c r="S16" s="155">
        <v>2001329</v>
      </c>
      <c r="T16" s="155">
        <v>1692489</v>
      </c>
      <c r="U16" s="155">
        <v>10519948</v>
      </c>
      <c r="V16" s="155">
        <v>2529199</v>
      </c>
      <c r="W16" s="155">
        <v>763818</v>
      </c>
      <c r="X16" s="153">
        <f t="shared" si="1"/>
        <v>20622518</v>
      </c>
      <c r="Y16" s="152">
        <v>1800</v>
      </c>
      <c r="Z16" s="155">
        <v>97446</v>
      </c>
      <c r="AA16" s="155">
        <v>1900250</v>
      </c>
      <c r="AB16" s="102"/>
      <c r="AC16" s="102"/>
      <c r="AD16" s="155">
        <v>467760</v>
      </c>
      <c r="AE16" s="152"/>
    </row>
    <row r="17" spans="1:31" hidden="1" x14ac:dyDescent="0.25">
      <c r="A17" s="152">
        <v>28</v>
      </c>
      <c r="B17" s="155">
        <v>45644</v>
      </c>
      <c r="C17" s="155"/>
      <c r="D17" s="102"/>
      <c r="E17" s="155">
        <v>297077</v>
      </c>
      <c r="F17" s="155">
        <v>110800</v>
      </c>
      <c r="G17" s="155">
        <v>3000</v>
      </c>
      <c r="H17" s="155">
        <v>104725</v>
      </c>
      <c r="I17" s="154">
        <f t="shared" si="0"/>
        <v>561246</v>
      </c>
      <c r="J17" s="102"/>
      <c r="K17" s="155">
        <v>89982</v>
      </c>
      <c r="L17" s="155">
        <v>0</v>
      </c>
      <c r="M17" s="155">
        <v>147820</v>
      </c>
      <c r="N17" s="155">
        <v>71093</v>
      </c>
      <c r="O17" s="155">
        <v>84000</v>
      </c>
      <c r="P17" s="155">
        <v>34800</v>
      </c>
      <c r="Q17" s="155"/>
      <c r="R17" s="155">
        <v>596797</v>
      </c>
      <c r="S17" s="155">
        <v>1614004</v>
      </c>
      <c r="T17" s="155">
        <v>209185</v>
      </c>
      <c r="U17" s="155">
        <v>4050221</v>
      </c>
      <c r="V17" s="155">
        <v>708808</v>
      </c>
      <c r="W17" s="155">
        <v>214060</v>
      </c>
      <c r="X17" s="153">
        <f t="shared" si="1"/>
        <v>8382016</v>
      </c>
      <c r="Y17" s="152"/>
      <c r="Z17" s="155">
        <v>70698</v>
      </c>
      <c r="AA17" s="155">
        <v>446138</v>
      </c>
      <c r="AB17" s="102"/>
      <c r="AC17" s="102"/>
      <c r="AD17" s="155">
        <v>233880</v>
      </c>
      <c r="AE17" s="152"/>
    </row>
    <row r="18" spans="1:31" hidden="1" x14ac:dyDescent="0.25">
      <c r="A18" s="152">
        <v>31</v>
      </c>
      <c r="B18" s="155">
        <v>44050</v>
      </c>
      <c r="C18" s="155"/>
      <c r="D18" s="102"/>
      <c r="E18" s="155">
        <v>447280</v>
      </c>
      <c r="F18" s="155">
        <v>182750</v>
      </c>
      <c r="G18" s="155">
        <v>8000</v>
      </c>
      <c r="H18" s="155">
        <v>209913</v>
      </c>
      <c r="I18" s="154">
        <f t="shared" si="0"/>
        <v>891993</v>
      </c>
      <c r="J18" s="102"/>
      <c r="K18" s="155">
        <v>110292</v>
      </c>
      <c r="L18" s="155">
        <v>4500</v>
      </c>
      <c r="M18" s="155">
        <v>147820</v>
      </c>
      <c r="N18" s="155">
        <v>113087</v>
      </c>
      <c r="O18" s="155">
        <v>94000</v>
      </c>
      <c r="P18" s="155">
        <v>34800</v>
      </c>
      <c r="Q18" s="155"/>
      <c r="R18" s="155">
        <v>556049</v>
      </c>
      <c r="S18" s="155">
        <v>1314794</v>
      </c>
      <c r="T18" s="155">
        <v>1147492</v>
      </c>
      <c r="U18" s="155">
        <v>6235819</v>
      </c>
      <c r="V18" s="155">
        <v>1498268</v>
      </c>
      <c r="W18" s="155">
        <v>452477</v>
      </c>
      <c r="X18" s="153">
        <f t="shared" si="1"/>
        <v>12601391</v>
      </c>
      <c r="Y18" s="152">
        <v>900</v>
      </c>
      <c r="Z18" s="155">
        <v>112980</v>
      </c>
      <c r="AA18" s="155">
        <v>848567</v>
      </c>
      <c r="AB18" s="102"/>
      <c r="AC18" s="102"/>
      <c r="AD18" s="155">
        <v>233880</v>
      </c>
      <c r="AE18" s="152"/>
    </row>
    <row r="19" spans="1:31" hidden="1" x14ac:dyDescent="0.25">
      <c r="A19" s="152">
        <v>33</v>
      </c>
      <c r="B19" s="155">
        <v>40550</v>
      </c>
      <c r="C19" s="155">
        <v>0</v>
      </c>
      <c r="D19" s="102"/>
      <c r="E19" s="155">
        <v>309326</v>
      </c>
      <c r="F19" s="155">
        <v>74400</v>
      </c>
      <c r="G19" s="155">
        <v>5000</v>
      </c>
      <c r="H19" s="155">
        <v>198525</v>
      </c>
      <c r="I19" s="154">
        <f t="shared" si="0"/>
        <v>627801</v>
      </c>
      <c r="J19" s="102"/>
      <c r="K19" s="155">
        <v>113120</v>
      </c>
      <c r="L19" s="155">
        <v>0</v>
      </c>
      <c r="M19" s="155">
        <v>147820</v>
      </c>
      <c r="N19" s="155">
        <v>91291</v>
      </c>
      <c r="O19" s="155">
        <v>80000</v>
      </c>
      <c r="P19" s="155">
        <v>34800</v>
      </c>
      <c r="Q19" s="155"/>
      <c r="R19" s="155">
        <v>595254</v>
      </c>
      <c r="S19" s="155">
        <v>1240881</v>
      </c>
      <c r="T19" s="155">
        <v>1365532</v>
      </c>
      <c r="U19" s="155">
        <v>7818237</v>
      </c>
      <c r="V19" s="155">
        <v>1079901</v>
      </c>
      <c r="W19" s="155">
        <v>326130</v>
      </c>
      <c r="X19" s="153">
        <f t="shared" si="1"/>
        <v>13520767</v>
      </c>
      <c r="Y19" s="152"/>
      <c r="Z19" s="155">
        <v>43950</v>
      </c>
      <c r="AA19" s="155">
        <v>602692</v>
      </c>
      <c r="AB19" s="102"/>
      <c r="AC19" s="102"/>
      <c r="AD19" s="155">
        <v>233880</v>
      </c>
      <c r="AE19" s="152"/>
    </row>
    <row r="20" spans="1:31" hidden="1" x14ac:dyDescent="0.25">
      <c r="A20" s="152">
        <v>34</v>
      </c>
      <c r="B20" s="155">
        <v>43750</v>
      </c>
      <c r="C20" s="155">
        <v>0</v>
      </c>
      <c r="D20" s="102"/>
      <c r="E20" s="155">
        <v>372007</v>
      </c>
      <c r="F20" s="155">
        <v>166450</v>
      </c>
      <c r="G20" s="155">
        <v>0</v>
      </c>
      <c r="H20" s="155">
        <v>184090</v>
      </c>
      <c r="I20" s="154">
        <f t="shared" si="0"/>
        <v>766297</v>
      </c>
      <c r="J20" s="102"/>
      <c r="K20" s="155">
        <v>75585</v>
      </c>
      <c r="L20" s="155">
        <v>0</v>
      </c>
      <c r="M20" s="155">
        <v>147820</v>
      </c>
      <c r="N20" s="155">
        <v>79157</v>
      </c>
      <c r="O20" s="155">
        <v>70000</v>
      </c>
      <c r="P20" s="155">
        <v>34800</v>
      </c>
      <c r="Q20" s="155"/>
      <c r="R20" s="155">
        <v>555827</v>
      </c>
      <c r="S20" s="155">
        <v>1627545</v>
      </c>
      <c r="T20" s="155">
        <v>289056</v>
      </c>
      <c r="U20" s="155">
        <v>4234196</v>
      </c>
      <c r="V20" s="155">
        <v>2230594</v>
      </c>
      <c r="W20" s="155">
        <v>673639</v>
      </c>
      <c r="X20" s="153">
        <f t="shared" si="1"/>
        <v>10784516</v>
      </c>
      <c r="Y20" s="152">
        <v>900</v>
      </c>
      <c r="Z20" s="155">
        <v>114648</v>
      </c>
      <c r="AA20" s="155">
        <v>948821</v>
      </c>
      <c r="AB20" s="102"/>
      <c r="AC20" s="102"/>
      <c r="AD20" s="155">
        <v>233880</v>
      </c>
      <c r="AE20" s="155">
        <v>10909</v>
      </c>
    </row>
    <row r="21" spans="1:31" hidden="1" x14ac:dyDescent="0.25">
      <c r="A21" s="152">
        <v>36</v>
      </c>
      <c r="B21" s="155">
        <v>65826</v>
      </c>
      <c r="C21" s="155"/>
      <c r="D21" s="102"/>
      <c r="E21" s="155">
        <v>453516</v>
      </c>
      <c r="F21" s="155">
        <v>124800</v>
      </c>
      <c r="G21" s="155">
        <v>14000</v>
      </c>
      <c r="H21" s="155">
        <v>200413</v>
      </c>
      <c r="I21" s="154">
        <f t="shared" si="0"/>
        <v>858555</v>
      </c>
      <c r="J21" s="102"/>
      <c r="K21" s="155">
        <v>110549</v>
      </c>
      <c r="L21" s="155">
        <v>11310</v>
      </c>
      <c r="M21" s="155">
        <v>68380</v>
      </c>
      <c r="N21" s="155">
        <v>91291</v>
      </c>
      <c r="O21" s="155">
        <v>70000</v>
      </c>
      <c r="P21" s="155">
        <v>34800</v>
      </c>
      <c r="Q21" s="155"/>
      <c r="R21" s="155">
        <v>669276</v>
      </c>
      <c r="S21" s="155">
        <v>1476623</v>
      </c>
      <c r="T21" s="155">
        <v>242613</v>
      </c>
      <c r="U21" s="155">
        <v>4315447</v>
      </c>
      <c r="V21" s="155">
        <v>1181279</v>
      </c>
      <c r="W21" s="155">
        <v>356746</v>
      </c>
      <c r="X21" s="153">
        <f t="shared" si="1"/>
        <v>9486869</v>
      </c>
      <c r="Y21" s="152">
        <v>900</v>
      </c>
      <c r="Z21" s="155">
        <v>69030</v>
      </c>
      <c r="AA21" s="155">
        <v>851150</v>
      </c>
      <c r="AB21" s="102"/>
      <c r="AC21" s="102"/>
      <c r="AD21" s="155">
        <v>233880</v>
      </c>
      <c r="AE21" s="155">
        <v>10909</v>
      </c>
    </row>
    <row r="22" spans="1:31" hidden="1" x14ac:dyDescent="0.25">
      <c r="A22" s="152">
        <v>37</v>
      </c>
      <c r="B22" s="155">
        <v>45110</v>
      </c>
      <c r="C22" s="155"/>
      <c r="D22" s="102"/>
      <c r="E22" s="155">
        <v>320608</v>
      </c>
      <c r="F22" s="155">
        <v>173200</v>
      </c>
      <c r="G22" s="155">
        <v>1300</v>
      </c>
      <c r="H22" s="155">
        <v>200645</v>
      </c>
      <c r="I22" s="154">
        <f t="shared" si="0"/>
        <v>740863</v>
      </c>
      <c r="J22" s="102"/>
      <c r="K22" s="155">
        <v>78670</v>
      </c>
      <c r="L22" s="155">
        <v>5000</v>
      </c>
      <c r="M22" s="155">
        <v>147820</v>
      </c>
      <c r="N22" s="155">
        <v>109055</v>
      </c>
      <c r="O22" s="155">
        <v>89000</v>
      </c>
      <c r="P22" s="155">
        <v>34800</v>
      </c>
      <c r="Q22" s="155"/>
      <c r="R22" s="155">
        <v>715539</v>
      </c>
      <c r="S22" s="155">
        <v>1609714</v>
      </c>
      <c r="T22" s="155">
        <v>211262</v>
      </c>
      <c r="U22" s="155">
        <v>5046023</v>
      </c>
      <c r="V22" s="155">
        <v>1142217</v>
      </c>
      <c r="W22" s="155">
        <v>344950</v>
      </c>
      <c r="X22" s="153">
        <f t="shared" si="1"/>
        <v>10274913</v>
      </c>
      <c r="Y22" s="152"/>
      <c r="Z22" s="155">
        <v>110064</v>
      </c>
      <c r="AA22" s="155">
        <v>639127</v>
      </c>
      <c r="AB22" s="102"/>
      <c r="AC22" s="102"/>
      <c r="AD22" s="155">
        <v>233880</v>
      </c>
      <c r="AE22" s="155">
        <v>10909</v>
      </c>
    </row>
    <row r="23" spans="1:31" hidden="1" x14ac:dyDescent="0.25">
      <c r="A23" s="152">
        <v>38</v>
      </c>
      <c r="B23" s="155">
        <v>37413</v>
      </c>
      <c r="C23" s="155">
        <v>0</v>
      </c>
      <c r="D23" s="102"/>
      <c r="E23" s="155">
        <v>343737</v>
      </c>
      <c r="F23" s="155">
        <v>157250</v>
      </c>
      <c r="G23" s="155">
        <v>0</v>
      </c>
      <c r="H23" s="155">
        <v>156510</v>
      </c>
      <c r="I23" s="154">
        <f t="shared" si="0"/>
        <v>694910</v>
      </c>
      <c r="J23" s="102"/>
      <c r="K23" s="155">
        <v>61188</v>
      </c>
      <c r="L23" s="155">
        <v>0</v>
      </c>
      <c r="M23" s="155">
        <v>147820</v>
      </c>
      <c r="N23" s="155">
        <v>60595</v>
      </c>
      <c r="O23" s="155">
        <v>75000</v>
      </c>
      <c r="P23" s="155">
        <v>34800</v>
      </c>
      <c r="Q23" s="155"/>
      <c r="R23" s="155">
        <v>595254</v>
      </c>
      <c r="S23" s="155">
        <v>1562550</v>
      </c>
      <c r="T23" s="155">
        <v>229408</v>
      </c>
      <c r="U23" s="155">
        <v>4864709</v>
      </c>
      <c r="V23" s="155">
        <v>858868</v>
      </c>
      <c r="W23" s="155">
        <v>259378</v>
      </c>
      <c r="X23" s="153">
        <f t="shared" si="1"/>
        <v>9444480</v>
      </c>
      <c r="Y23" s="152">
        <v>900</v>
      </c>
      <c r="Z23" s="155">
        <v>66114</v>
      </c>
      <c r="AA23" s="155">
        <v>399973</v>
      </c>
      <c r="AB23" s="102"/>
      <c r="AC23" s="102"/>
      <c r="AD23" s="155">
        <v>233880</v>
      </c>
      <c r="AE23" s="155">
        <v>10909</v>
      </c>
    </row>
    <row r="24" spans="1:31" hidden="1" x14ac:dyDescent="0.25">
      <c r="A24" s="152">
        <v>41</v>
      </c>
      <c r="B24" s="155">
        <v>52688</v>
      </c>
      <c r="C24" s="155">
        <v>0</v>
      </c>
      <c r="D24" s="102"/>
      <c r="E24" s="155">
        <v>314491</v>
      </c>
      <c r="F24" s="155">
        <v>110750</v>
      </c>
      <c r="G24" s="155">
        <v>0</v>
      </c>
      <c r="H24" s="155">
        <v>226899</v>
      </c>
      <c r="I24" s="154">
        <f t="shared" si="0"/>
        <v>704828</v>
      </c>
      <c r="J24" s="102"/>
      <c r="K24" s="155">
        <v>96461</v>
      </c>
      <c r="L24" s="155">
        <v>0</v>
      </c>
      <c r="M24" s="155">
        <v>147820</v>
      </c>
      <c r="N24" s="155">
        <v>72730</v>
      </c>
      <c r="O24" s="155">
        <v>40000</v>
      </c>
      <c r="P24" s="155">
        <v>34800</v>
      </c>
      <c r="Q24" s="155"/>
      <c r="R24" s="155">
        <v>644602</v>
      </c>
      <c r="S24" s="155">
        <v>2316054</v>
      </c>
      <c r="T24" s="155">
        <v>861158</v>
      </c>
      <c r="U24" s="155">
        <v>5657228</v>
      </c>
      <c r="V24" s="155">
        <v>1237671</v>
      </c>
      <c r="W24" s="155">
        <v>373777</v>
      </c>
      <c r="X24" s="153">
        <f t="shared" si="1"/>
        <v>12187129</v>
      </c>
      <c r="Y24" s="152">
        <v>1800</v>
      </c>
      <c r="Z24" s="155">
        <v>112980</v>
      </c>
      <c r="AA24" s="155">
        <v>675000</v>
      </c>
      <c r="AB24" s="102"/>
      <c r="AC24" s="102"/>
      <c r="AD24" s="155">
        <v>233880</v>
      </c>
      <c r="AE24" s="155">
        <v>10909</v>
      </c>
    </row>
    <row r="25" spans="1:31" hidden="1" x14ac:dyDescent="0.25">
      <c r="A25" s="152">
        <v>42</v>
      </c>
      <c r="B25" s="155">
        <v>79120</v>
      </c>
      <c r="C25" s="155"/>
      <c r="D25" s="102"/>
      <c r="E25" s="155">
        <v>430568</v>
      </c>
      <c r="F25" s="155">
        <v>233700</v>
      </c>
      <c r="G25" s="155">
        <v>2900</v>
      </c>
      <c r="H25" s="155">
        <v>157370</v>
      </c>
      <c r="I25" s="154">
        <f t="shared" si="0"/>
        <v>903658</v>
      </c>
      <c r="J25" s="102"/>
      <c r="K25" s="155">
        <v>138623</v>
      </c>
      <c r="L25" s="155">
        <v>0</v>
      </c>
      <c r="M25" s="155">
        <v>147820</v>
      </c>
      <c r="N25" s="155">
        <v>120392</v>
      </c>
      <c r="O25" s="155">
        <v>55000</v>
      </c>
      <c r="P25" s="155">
        <v>34800</v>
      </c>
      <c r="Q25" s="155"/>
      <c r="R25" s="155">
        <v>644602</v>
      </c>
      <c r="S25" s="155">
        <v>1284295</v>
      </c>
      <c r="T25" s="155">
        <v>951583</v>
      </c>
      <c r="U25" s="155">
        <v>7259533</v>
      </c>
      <c r="V25" s="155">
        <v>7818620</v>
      </c>
      <c r="W25" s="155">
        <v>2361223</v>
      </c>
      <c r="X25" s="153">
        <f t="shared" si="1"/>
        <v>21720149</v>
      </c>
      <c r="Y25" s="152"/>
      <c r="Z25" s="155">
        <v>70698</v>
      </c>
      <c r="AA25" s="155">
        <v>1060200</v>
      </c>
      <c r="AB25" s="102"/>
      <c r="AC25" s="102"/>
      <c r="AD25" s="155">
        <v>233880</v>
      </c>
      <c r="AE25" s="155">
        <v>10909</v>
      </c>
    </row>
    <row r="26" spans="1:31" hidden="1" x14ac:dyDescent="0.25">
      <c r="A26" s="152">
        <v>43</v>
      </c>
      <c r="B26" s="155">
        <v>33913</v>
      </c>
      <c r="C26" s="155">
        <v>0</v>
      </c>
      <c r="D26" s="102"/>
      <c r="E26" s="155">
        <v>332305</v>
      </c>
      <c r="F26" s="155">
        <v>162650</v>
      </c>
      <c r="G26" s="155">
        <v>6000</v>
      </c>
      <c r="H26" s="155">
        <v>238191</v>
      </c>
      <c r="I26" s="154">
        <f t="shared" si="0"/>
        <v>773059</v>
      </c>
      <c r="J26" s="102"/>
      <c r="K26" s="155">
        <v>81652</v>
      </c>
      <c r="L26" s="155">
        <v>0</v>
      </c>
      <c r="M26" s="155">
        <v>147820</v>
      </c>
      <c r="N26" s="155">
        <v>67062</v>
      </c>
      <c r="O26" s="155">
        <v>89000</v>
      </c>
      <c r="P26" s="155">
        <v>34800</v>
      </c>
      <c r="Q26" s="155"/>
      <c r="R26" s="155">
        <v>644602</v>
      </c>
      <c r="S26" s="155">
        <v>2605139</v>
      </c>
      <c r="T26" s="155">
        <v>250909</v>
      </c>
      <c r="U26" s="155">
        <v>5897556</v>
      </c>
      <c r="V26" s="155">
        <v>1086897</v>
      </c>
      <c r="W26" s="155">
        <v>328243</v>
      </c>
      <c r="X26" s="153">
        <f t="shared" si="1"/>
        <v>12006739</v>
      </c>
      <c r="Y26" s="152">
        <v>1800</v>
      </c>
      <c r="Z26" s="155">
        <v>69030</v>
      </c>
      <c r="AA26" s="155">
        <v>806000</v>
      </c>
      <c r="AB26" s="102"/>
      <c r="AC26" s="102"/>
      <c r="AD26" s="155">
        <v>233880</v>
      </c>
      <c r="AE26" s="155">
        <v>10909</v>
      </c>
    </row>
    <row r="27" spans="1:31" hidden="1" x14ac:dyDescent="0.25">
      <c r="A27" s="152">
        <v>44</v>
      </c>
      <c r="B27" s="155">
        <v>34413</v>
      </c>
      <c r="C27" s="155"/>
      <c r="D27" s="102"/>
      <c r="E27" s="155">
        <v>375790</v>
      </c>
      <c r="F27" s="155">
        <v>252250</v>
      </c>
      <c r="G27" s="155">
        <v>3300</v>
      </c>
      <c r="H27" s="155">
        <v>164688</v>
      </c>
      <c r="I27" s="154">
        <f t="shared" si="0"/>
        <v>830441</v>
      </c>
      <c r="J27" s="102"/>
      <c r="K27" s="155">
        <v>59388</v>
      </c>
      <c r="L27" s="155">
        <v>6000</v>
      </c>
      <c r="M27" s="155">
        <v>147820</v>
      </c>
      <c r="N27" s="155">
        <v>102588</v>
      </c>
      <c r="O27" s="155">
        <v>89000</v>
      </c>
      <c r="P27" s="155">
        <v>34800</v>
      </c>
      <c r="Q27" s="155"/>
      <c r="R27" s="155">
        <v>601423</v>
      </c>
      <c r="S27" s="155">
        <v>1994379</v>
      </c>
      <c r="T27" s="155">
        <v>442131</v>
      </c>
      <c r="U27" s="155">
        <v>4547782</v>
      </c>
      <c r="V27" s="155">
        <v>1217375</v>
      </c>
      <c r="W27" s="155">
        <v>367647</v>
      </c>
      <c r="X27" s="153">
        <f t="shared" si="1"/>
        <v>10440774</v>
      </c>
      <c r="Y27" s="152">
        <v>900</v>
      </c>
      <c r="Z27" s="155">
        <v>70698</v>
      </c>
      <c r="AA27" s="155">
        <v>436035</v>
      </c>
      <c r="AB27" s="102"/>
      <c r="AC27" s="102"/>
      <c r="AD27" s="155">
        <v>233880</v>
      </c>
      <c r="AE27" s="152"/>
    </row>
    <row r="28" spans="1:31" hidden="1" x14ac:dyDescent="0.25">
      <c r="A28" s="152">
        <v>45</v>
      </c>
      <c r="B28" s="155">
        <v>90060</v>
      </c>
      <c r="C28" s="155"/>
      <c r="D28" s="102"/>
      <c r="E28" s="155">
        <v>389100</v>
      </c>
      <c r="F28" s="155">
        <v>222900</v>
      </c>
      <c r="G28" s="155">
        <v>0</v>
      </c>
      <c r="H28" s="155">
        <v>219218</v>
      </c>
      <c r="I28" s="154">
        <f t="shared" si="0"/>
        <v>921278</v>
      </c>
      <c r="J28" s="102"/>
      <c r="K28" s="155">
        <v>96152</v>
      </c>
      <c r="L28" s="155">
        <v>0</v>
      </c>
      <c r="M28" s="155">
        <v>147820</v>
      </c>
      <c r="N28" s="155">
        <v>93726</v>
      </c>
      <c r="O28" s="155">
        <v>84000</v>
      </c>
      <c r="P28" s="155">
        <v>34800</v>
      </c>
      <c r="Q28" s="155"/>
      <c r="R28" s="155">
        <v>595254</v>
      </c>
      <c r="S28" s="155">
        <v>2264032</v>
      </c>
      <c r="T28" s="155">
        <v>550567</v>
      </c>
      <c r="U28" s="155">
        <v>5449942</v>
      </c>
      <c r="V28" s="155">
        <v>877930</v>
      </c>
      <c r="W28" s="155">
        <v>265135</v>
      </c>
      <c r="X28" s="153">
        <f t="shared" si="1"/>
        <v>11380636</v>
      </c>
      <c r="Y28" s="152"/>
      <c r="Z28" s="155">
        <v>70698</v>
      </c>
      <c r="AA28" s="155">
        <v>893736</v>
      </c>
      <c r="AB28" s="102"/>
      <c r="AC28" s="102"/>
      <c r="AD28" s="155">
        <v>233880</v>
      </c>
      <c r="AE28" s="152"/>
    </row>
    <row r="29" spans="1:31" hidden="1" x14ac:dyDescent="0.25">
      <c r="A29" s="152">
        <v>49</v>
      </c>
      <c r="B29" s="155">
        <v>123461</v>
      </c>
      <c r="C29" s="155">
        <v>0</v>
      </c>
      <c r="D29" s="102"/>
      <c r="E29" s="155">
        <v>634247</v>
      </c>
      <c r="F29" s="155">
        <v>281400</v>
      </c>
      <c r="G29" s="155">
        <v>0</v>
      </c>
      <c r="H29" s="155">
        <v>423704</v>
      </c>
      <c r="I29" s="154">
        <f t="shared" si="0"/>
        <v>1462812</v>
      </c>
      <c r="J29" s="102"/>
      <c r="K29" s="155">
        <v>254520</v>
      </c>
      <c r="L29" s="155">
        <v>8000</v>
      </c>
      <c r="M29" s="155">
        <v>295639</v>
      </c>
      <c r="N29" s="155">
        <v>154321</v>
      </c>
      <c r="O29" s="155">
        <v>120000</v>
      </c>
      <c r="P29" s="155">
        <v>69600</v>
      </c>
      <c r="Q29" s="155"/>
      <c r="R29" s="155">
        <v>1089758</v>
      </c>
      <c r="S29" s="155">
        <v>5824053</v>
      </c>
      <c r="T29" s="155">
        <v>3283265</v>
      </c>
      <c r="U29" s="155">
        <v>12245100</v>
      </c>
      <c r="V29" s="155">
        <v>3088233</v>
      </c>
      <c r="W29" s="155">
        <v>932646</v>
      </c>
      <c r="X29" s="153">
        <f t="shared" si="1"/>
        <v>28827947</v>
      </c>
      <c r="Y29" s="152">
        <v>3600</v>
      </c>
      <c r="Z29" s="155">
        <v>182010</v>
      </c>
      <c r="AA29" s="155">
        <v>1225000</v>
      </c>
      <c r="AB29" s="102"/>
      <c r="AC29" s="102"/>
      <c r="AD29" s="155">
        <v>467760</v>
      </c>
      <c r="AE29" s="152"/>
    </row>
    <row r="30" spans="1:31" hidden="1" x14ac:dyDescent="0.25">
      <c r="A30" s="152">
        <v>50</v>
      </c>
      <c r="B30" s="155">
        <v>44050</v>
      </c>
      <c r="C30" s="155">
        <v>0</v>
      </c>
      <c r="D30" s="102"/>
      <c r="E30" s="155">
        <v>363757</v>
      </c>
      <c r="F30" s="155">
        <v>203150</v>
      </c>
      <c r="G30" s="155">
        <v>800</v>
      </c>
      <c r="H30" s="155">
        <v>175150</v>
      </c>
      <c r="I30" s="154">
        <f t="shared" si="0"/>
        <v>786907</v>
      </c>
      <c r="J30" s="102"/>
      <c r="K30" s="155">
        <v>80932</v>
      </c>
      <c r="L30" s="155">
        <v>0</v>
      </c>
      <c r="M30" s="155">
        <v>147820</v>
      </c>
      <c r="N30" s="155">
        <v>69496</v>
      </c>
      <c r="O30" s="155">
        <v>76000</v>
      </c>
      <c r="P30" s="155">
        <v>34800</v>
      </c>
      <c r="Q30" s="155"/>
      <c r="R30" s="155">
        <v>647686</v>
      </c>
      <c r="S30" s="155">
        <v>2582950</v>
      </c>
      <c r="T30" s="155">
        <v>1937284</v>
      </c>
      <c r="U30" s="155">
        <v>6228277</v>
      </c>
      <c r="V30" s="155">
        <v>822042</v>
      </c>
      <c r="W30" s="155">
        <v>248257</v>
      </c>
      <c r="X30" s="153">
        <f t="shared" si="1"/>
        <v>13662451</v>
      </c>
      <c r="Y30" s="152">
        <v>2700</v>
      </c>
      <c r="Z30" s="155">
        <v>66114</v>
      </c>
      <c r="AA30" s="155">
        <v>587500</v>
      </c>
      <c r="AB30" s="102"/>
      <c r="AC30" s="102"/>
      <c r="AD30" s="155">
        <v>233880</v>
      </c>
      <c r="AE30" s="152"/>
    </row>
    <row r="31" spans="1:31" hidden="1" x14ac:dyDescent="0.25">
      <c r="A31" s="152">
        <v>53</v>
      </c>
      <c r="B31" s="155">
        <v>91126</v>
      </c>
      <c r="C31" s="155"/>
      <c r="D31" s="102"/>
      <c r="E31" s="155">
        <v>519221</v>
      </c>
      <c r="F31" s="155">
        <v>189650</v>
      </c>
      <c r="G31" s="155">
        <v>6600</v>
      </c>
      <c r="H31" s="155">
        <v>242462</v>
      </c>
      <c r="I31" s="154">
        <f t="shared" si="0"/>
        <v>1049059</v>
      </c>
      <c r="J31" s="102"/>
      <c r="K31" s="155">
        <v>67487</v>
      </c>
      <c r="L31" s="155">
        <v>6000</v>
      </c>
      <c r="M31" s="155">
        <v>147820</v>
      </c>
      <c r="N31" s="155">
        <v>92888</v>
      </c>
      <c r="O31" s="155">
        <v>89000</v>
      </c>
      <c r="P31" s="155">
        <v>34800</v>
      </c>
      <c r="Q31" s="155"/>
      <c r="R31" s="155">
        <v>610676</v>
      </c>
      <c r="S31" s="155">
        <v>4652355</v>
      </c>
      <c r="T31" s="155">
        <v>2268620</v>
      </c>
      <c r="U31" s="155">
        <v>7505997</v>
      </c>
      <c r="V31" s="155">
        <v>1020586</v>
      </c>
      <c r="W31" s="155">
        <v>308217</v>
      </c>
      <c r="X31" s="153">
        <f t="shared" si="1"/>
        <v>17853505</v>
      </c>
      <c r="Y31" s="152">
        <v>1800</v>
      </c>
      <c r="Z31" s="155">
        <v>43950</v>
      </c>
      <c r="AA31" s="155">
        <v>501347</v>
      </c>
      <c r="AB31" s="102"/>
      <c r="AC31" s="102"/>
      <c r="AD31" s="155">
        <v>233880</v>
      </c>
      <c r="AE31" s="152"/>
    </row>
    <row r="32" spans="1:31" hidden="1" x14ac:dyDescent="0.25">
      <c r="A32" s="152">
        <v>56</v>
      </c>
      <c r="B32" s="155">
        <v>54688</v>
      </c>
      <c r="C32" s="155">
        <v>0</v>
      </c>
      <c r="D32" s="102"/>
      <c r="E32" s="155">
        <v>370133</v>
      </c>
      <c r="F32" s="155">
        <v>178200</v>
      </c>
      <c r="G32" s="155">
        <v>9000</v>
      </c>
      <c r="H32" s="155">
        <v>166674</v>
      </c>
      <c r="I32" s="154">
        <f t="shared" si="0"/>
        <v>778695</v>
      </c>
      <c r="J32" s="102"/>
      <c r="K32" s="155">
        <v>116380</v>
      </c>
      <c r="L32" s="155">
        <v>3000</v>
      </c>
      <c r="M32" s="155">
        <v>147820</v>
      </c>
      <c r="N32" s="155">
        <v>85623</v>
      </c>
      <c r="O32" s="155">
        <v>64000</v>
      </c>
      <c r="P32" s="155">
        <v>34800</v>
      </c>
      <c r="Q32" s="155"/>
      <c r="R32" s="155">
        <v>624555</v>
      </c>
      <c r="S32" s="155">
        <v>3432613</v>
      </c>
      <c r="T32" s="155">
        <v>2377756</v>
      </c>
      <c r="U32" s="155">
        <v>7812900</v>
      </c>
      <c r="V32" s="155">
        <v>1678542</v>
      </c>
      <c r="W32" s="155">
        <v>506920</v>
      </c>
      <c r="X32" s="153">
        <f t="shared" si="1"/>
        <v>17663604</v>
      </c>
      <c r="Y32" s="152">
        <v>4500</v>
      </c>
      <c r="Z32" s="155">
        <v>110064</v>
      </c>
      <c r="AA32" s="155">
        <v>598000</v>
      </c>
      <c r="AB32" s="102"/>
      <c r="AC32" s="102"/>
      <c r="AD32" s="155">
        <v>233880</v>
      </c>
      <c r="AE32" s="155">
        <v>10909</v>
      </c>
    </row>
    <row r="33" spans="1:31" hidden="1" x14ac:dyDescent="0.25">
      <c r="A33" s="152">
        <v>57</v>
      </c>
      <c r="B33" s="155">
        <v>33613</v>
      </c>
      <c r="C33" s="155">
        <v>0</v>
      </c>
      <c r="D33" s="102"/>
      <c r="E33" s="155">
        <v>417279</v>
      </c>
      <c r="F33" s="155">
        <v>164200</v>
      </c>
      <c r="G33" s="155">
        <v>4400</v>
      </c>
      <c r="H33" s="155">
        <v>237993</v>
      </c>
      <c r="I33" s="154">
        <f t="shared" si="0"/>
        <v>857485</v>
      </c>
      <c r="J33" s="102"/>
      <c r="K33" s="155">
        <v>123404</v>
      </c>
      <c r="L33" s="155">
        <v>12000</v>
      </c>
      <c r="M33" s="155">
        <v>147820</v>
      </c>
      <c r="N33" s="155">
        <v>107458</v>
      </c>
      <c r="O33" s="155">
        <v>75000</v>
      </c>
      <c r="P33" s="155">
        <v>34800</v>
      </c>
      <c r="Q33" s="155"/>
      <c r="R33" s="155">
        <v>620057</v>
      </c>
      <c r="S33" s="155">
        <v>2070636</v>
      </c>
      <c r="T33" s="155">
        <v>932939</v>
      </c>
      <c r="U33" s="155">
        <v>6326864</v>
      </c>
      <c r="V33" s="155">
        <v>1223833</v>
      </c>
      <c r="W33" s="155">
        <v>369598</v>
      </c>
      <c r="X33" s="153">
        <f t="shared" si="1"/>
        <v>12901894</v>
      </c>
      <c r="Y33" s="152">
        <v>3600</v>
      </c>
      <c r="Z33" s="155">
        <v>112980</v>
      </c>
      <c r="AA33" s="155">
        <v>1080000</v>
      </c>
      <c r="AB33" s="102"/>
      <c r="AC33" s="102"/>
      <c r="AD33" s="155">
        <v>233880</v>
      </c>
      <c r="AE33" s="152"/>
    </row>
    <row r="34" spans="1:31" hidden="1" x14ac:dyDescent="0.25">
      <c r="A34" s="152">
        <v>58</v>
      </c>
      <c r="B34" s="155">
        <v>51688</v>
      </c>
      <c r="C34" s="155">
        <v>0</v>
      </c>
      <c r="D34" s="102"/>
      <c r="E34" s="155">
        <v>312078</v>
      </c>
      <c r="F34" s="155">
        <v>167350</v>
      </c>
      <c r="G34" s="155">
        <v>9000</v>
      </c>
      <c r="H34" s="155">
        <v>107606</v>
      </c>
      <c r="I34" s="154">
        <f t="shared" si="0"/>
        <v>647722</v>
      </c>
      <c r="J34" s="102"/>
      <c r="K34" s="155">
        <v>125460</v>
      </c>
      <c r="L34" s="155">
        <v>0</v>
      </c>
      <c r="M34" s="155">
        <v>288933</v>
      </c>
      <c r="N34" s="155">
        <v>65425</v>
      </c>
      <c r="O34" s="155">
        <v>84000</v>
      </c>
      <c r="P34" s="155">
        <v>34800</v>
      </c>
      <c r="Q34" s="155"/>
      <c r="R34" s="155">
        <v>416370</v>
      </c>
      <c r="S34" s="155">
        <v>3242633</v>
      </c>
      <c r="T34" s="155">
        <v>1518196</v>
      </c>
      <c r="U34" s="155">
        <v>6873031</v>
      </c>
      <c r="V34" s="155">
        <v>3704194</v>
      </c>
      <c r="W34" s="155">
        <v>1118667</v>
      </c>
      <c r="X34" s="153">
        <f t="shared" si="1"/>
        <v>18119431</v>
      </c>
      <c r="Y34" s="152"/>
      <c r="Z34" s="155">
        <v>70698</v>
      </c>
      <c r="AA34" s="155">
        <v>741000</v>
      </c>
      <c r="AB34" s="102"/>
      <c r="AC34" s="102"/>
      <c r="AD34" s="155">
        <v>233880</v>
      </c>
      <c r="AE34" s="155">
        <v>10909</v>
      </c>
    </row>
    <row r="35" spans="1:31" hidden="1" x14ac:dyDescent="0.25">
      <c r="A35" s="152" t="s">
        <v>110</v>
      </c>
      <c r="B35" s="155">
        <v>45550</v>
      </c>
      <c r="C35" s="155">
        <v>0</v>
      </c>
      <c r="D35" s="102"/>
      <c r="E35" s="155">
        <v>368854</v>
      </c>
      <c r="F35" s="155">
        <v>163000</v>
      </c>
      <c r="G35" s="155">
        <v>1300</v>
      </c>
      <c r="H35" s="155">
        <v>261632</v>
      </c>
      <c r="I35" s="154">
        <f t="shared" si="0"/>
        <v>840336</v>
      </c>
      <c r="J35" s="102"/>
      <c r="K35" s="155">
        <v>114063</v>
      </c>
      <c r="L35" s="155">
        <v>8000</v>
      </c>
      <c r="M35" s="155">
        <v>147820</v>
      </c>
      <c r="N35" s="155">
        <v>122787</v>
      </c>
      <c r="O35" s="155">
        <v>84000</v>
      </c>
      <c r="P35" s="155">
        <v>34800</v>
      </c>
      <c r="Q35" s="155"/>
      <c r="R35" s="155">
        <v>624555</v>
      </c>
      <c r="S35" s="155">
        <v>3994113</v>
      </c>
      <c r="T35" s="155">
        <v>1408852</v>
      </c>
      <c r="U35" s="155">
        <v>6371600</v>
      </c>
      <c r="V35" s="155">
        <v>3423401</v>
      </c>
      <c r="W35" s="155">
        <v>1033867</v>
      </c>
      <c r="X35" s="153">
        <f t="shared" si="1"/>
        <v>18208194</v>
      </c>
      <c r="Y35" s="152">
        <v>1800</v>
      </c>
      <c r="Z35" s="155">
        <v>112980</v>
      </c>
      <c r="AA35" s="155">
        <v>800633</v>
      </c>
      <c r="AB35" s="102"/>
      <c r="AC35" s="102"/>
      <c r="AD35" s="155">
        <v>233880</v>
      </c>
      <c r="AE35" s="152"/>
    </row>
    <row r="36" spans="1:31" hidden="1" x14ac:dyDescent="0.25">
      <c r="A36" s="152" t="s">
        <v>111</v>
      </c>
      <c r="B36" s="155">
        <v>43550</v>
      </c>
      <c r="C36" s="155"/>
      <c r="D36" s="102"/>
      <c r="E36" s="155">
        <v>388881</v>
      </c>
      <c r="F36" s="155">
        <v>83400</v>
      </c>
      <c r="G36" s="155">
        <v>17000</v>
      </c>
      <c r="H36" s="155">
        <v>181209</v>
      </c>
      <c r="I36" s="154">
        <f t="shared" si="0"/>
        <v>714040</v>
      </c>
      <c r="J36" s="102"/>
      <c r="K36" s="155">
        <v>89982</v>
      </c>
      <c r="L36" s="155">
        <v>45000</v>
      </c>
      <c r="M36" s="155">
        <v>147820</v>
      </c>
      <c r="N36" s="155">
        <v>77559</v>
      </c>
      <c r="O36" s="155">
        <v>55000</v>
      </c>
      <c r="P36" s="155">
        <v>34800</v>
      </c>
      <c r="Q36" s="155"/>
      <c r="R36" s="155">
        <v>616844</v>
      </c>
      <c r="S36" s="155">
        <v>1501293</v>
      </c>
      <c r="T36" s="155">
        <v>35880</v>
      </c>
      <c r="U36" s="155">
        <v>4688597</v>
      </c>
      <c r="V36" s="155">
        <v>2667174</v>
      </c>
      <c r="W36" s="155">
        <v>805487</v>
      </c>
      <c r="X36" s="153">
        <f t="shared" si="1"/>
        <v>11479476</v>
      </c>
      <c r="Y36" s="152"/>
      <c r="Z36" s="155">
        <v>114648</v>
      </c>
      <c r="AA36" s="155">
        <v>729616</v>
      </c>
      <c r="AB36" s="102"/>
      <c r="AC36" s="102"/>
      <c r="AD36" s="155">
        <v>233880</v>
      </c>
      <c r="AE36" s="152"/>
    </row>
    <row r="37" spans="1:31" hidden="1" x14ac:dyDescent="0.25">
      <c r="A37" s="152" t="s">
        <v>112</v>
      </c>
      <c r="B37" s="155">
        <v>56688</v>
      </c>
      <c r="C37" s="155">
        <v>0</v>
      </c>
      <c r="D37" s="102"/>
      <c r="E37" s="155">
        <v>636303</v>
      </c>
      <c r="F37" s="155">
        <v>165600</v>
      </c>
      <c r="G37" s="155">
        <v>0</v>
      </c>
      <c r="H37" s="155">
        <v>214318</v>
      </c>
      <c r="I37" s="154">
        <f t="shared" si="0"/>
        <v>1072909</v>
      </c>
      <c r="J37" s="102"/>
      <c r="K37" s="155">
        <v>125378</v>
      </c>
      <c r="L37" s="155">
        <v>26000</v>
      </c>
      <c r="M37" s="155">
        <v>147820</v>
      </c>
      <c r="N37" s="155">
        <v>85663</v>
      </c>
      <c r="O37" s="155">
        <v>89000</v>
      </c>
      <c r="P37" s="155">
        <v>34800</v>
      </c>
      <c r="Q37" s="155"/>
      <c r="R37" s="155">
        <v>624555</v>
      </c>
      <c r="S37" s="155">
        <v>1529757</v>
      </c>
      <c r="T37" s="155">
        <v>80703</v>
      </c>
      <c r="U37" s="155">
        <v>5304658</v>
      </c>
      <c r="V37" s="155">
        <v>866021</v>
      </c>
      <c r="W37" s="155">
        <v>261538</v>
      </c>
      <c r="X37" s="153">
        <f t="shared" si="1"/>
        <v>10248802</v>
      </c>
      <c r="Y37" s="152">
        <v>1800</v>
      </c>
      <c r="Z37" s="155">
        <v>70698</v>
      </c>
      <c r="AA37" s="155">
        <v>891051</v>
      </c>
      <c r="AB37" s="102"/>
      <c r="AC37" s="102"/>
      <c r="AD37" s="155">
        <v>233880</v>
      </c>
      <c r="AE37" s="152"/>
    </row>
    <row r="38" spans="1:31" hidden="1" x14ac:dyDescent="0.25">
      <c r="A38" s="152" t="s">
        <v>113</v>
      </c>
      <c r="B38" s="155">
        <v>68300</v>
      </c>
      <c r="C38" s="155"/>
      <c r="D38" s="102"/>
      <c r="E38" s="155">
        <v>265449</v>
      </c>
      <c r="F38" s="155">
        <v>206650</v>
      </c>
      <c r="G38" s="155">
        <v>6800</v>
      </c>
      <c r="H38" s="155">
        <v>202201</v>
      </c>
      <c r="I38" s="154">
        <f t="shared" si="0"/>
        <v>749400</v>
      </c>
      <c r="J38" s="102"/>
      <c r="K38" s="155">
        <v>50904</v>
      </c>
      <c r="L38" s="155">
        <v>3000</v>
      </c>
      <c r="M38" s="155">
        <v>147820</v>
      </c>
      <c r="N38" s="155">
        <v>69496</v>
      </c>
      <c r="O38" s="155">
        <v>70000</v>
      </c>
      <c r="P38" s="155">
        <v>34800</v>
      </c>
      <c r="Q38" s="155"/>
      <c r="R38" s="155">
        <v>647686</v>
      </c>
      <c r="S38" s="155">
        <v>2321230</v>
      </c>
      <c r="T38" s="155">
        <v>270919</v>
      </c>
      <c r="U38" s="155">
        <v>4802480</v>
      </c>
      <c r="V38" s="155">
        <v>1160666</v>
      </c>
      <c r="W38" s="155">
        <v>350521</v>
      </c>
      <c r="X38" s="153">
        <f t="shared" si="1"/>
        <v>10678922</v>
      </c>
      <c r="Y38" s="152">
        <v>1800</v>
      </c>
      <c r="Z38" s="155">
        <v>69030</v>
      </c>
      <c r="AA38" s="155">
        <v>601000</v>
      </c>
      <c r="AB38" s="102"/>
      <c r="AC38" s="102"/>
      <c r="AD38" s="155">
        <v>233880</v>
      </c>
      <c r="AE38" s="152"/>
    </row>
    <row r="39" spans="1:31" hidden="1" x14ac:dyDescent="0.25">
      <c r="A39" s="152" t="s">
        <v>114</v>
      </c>
      <c r="B39" s="155">
        <v>53888</v>
      </c>
      <c r="C39" s="155"/>
      <c r="D39" s="102"/>
      <c r="E39" s="155">
        <v>326916</v>
      </c>
      <c r="F39" s="155">
        <v>210500</v>
      </c>
      <c r="G39" s="155">
        <v>2400</v>
      </c>
      <c r="H39" s="155">
        <v>268320</v>
      </c>
      <c r="I39" s="154">
        <f t="shared" si="0"/>
        <v>862024</v>
      </c>
      <c r="J39" s="102"/>
      <c r="K39" s="155">
        <v>86794</v>
      </c>
      <c r="L39" s="155">
        <v>30000</v>
      </c>
      <c r="M39" s="155">
        <v>147820</v>
      </c>
      <c r="N39" s="155">
        <v>104225</v>
      </c>
      <c r="O39" s="155">
        <v>79000</v>
      </c>
      <c r="P39" s="155">
        <v>34800</v>
      </c>
      <c r="Q39" s="155"/>
      <c r="R39" s="155">
        <v>565440</v>
      </c>
      <c r="S39" s="155">
        <v>1734490</v>
      </c>
      <c r="T39" s="155">
        <v>1028679</v>
      </c>
      <c r="U39" s="155">
        <v>6145178</v>
      </c>
      <c r="V39" s="155">
        <v>2769275</v>
      </c>
      <c r="W39" s="155">
        <v>836321</v>
      </c>
      <c r="X39" s="153">
        <f t="shared" si="1"/>
        <v>14424046</v>
      </c>
      <c r="Y39" s="152">
        <v>3600</v>
      </c>
      <c r="Z39" s="155">
        <v>70698</v>
      </c>
      <c r="AA39" s="155">
        <v>1171500</v>
      </c>
      <c r="AB39" s="102"/>
      <c r="AC39" s="102"/>
      <c r="AD39" s="155">
        <v>233880</v>
      </c>
      <c r="AE39" s="152"/>
    </row>
    <row r="40" spans="1:31" hidden="1" x14ac:dyDescent="0.25">
      <c r="A40" s="152" t="s">
        <v>115</v>
      </c>
      <c r="B40" s="155">
        <v>87101</v>
      </c>
      <c r="C40" s="155"/>
      <c r="D40" s="102"/>
      <c r="E40" s="155">
        <v>749471</v>
      </c>
      <c r="F40" s="155">
        <v>179433</v>
      </c>
      <c r="G40" s="155">
        <v>3300</v>
      </c>
      <c r="H40" s="155">
        <v>443798</v>
      </c>
      <c r="I40" s="154">
        <f t="shared" si="0"/>
        <v>1463103</v>
      </c>
      <c r="J40" s="102"/>
      <c r="K40" s="155">
        <v>236215</v>
      </c>
      <c r="L40" s="155">
        <v>8000</v>
      </c>
      <c r="M40" s="155">
        <v>295639</v>
      </c>
      <c r="N40" s="155">
        <v>160788</v>
      </c>
      <c r="O40" s="155">
        <v>94700</v>
      </c>
      <c r="P40" s="155">
        <v>69600</v>
      </c>
      <c r="Q40" s="155"/>
      <c r="R40" s="155">
        <v>1214412</v>
      </c>
      <c r="S40" s="155">
        <v>4386245</v>
      </c>
      <c r="T40" s="155">
        <v>1985026</v>
      </c>
      <c r="U40" s="155">
        <v>13861075</v>
      </c>
      <c r="V40" s="155">
        <v>7929541</v>
      </c>
      <c r="W40" s="155">
        <v>2394721</v>
      </c>
      <c r="X40" s="153">
        <f t="shared" si="1"/>
        <v>34099065</v>
      </c>
      <c r="Y40" s="152"/>
      <c r="Z40" s="155">
        <v>112980</v>
      </c>
      <c r="AA40" s="155">
        <v>1682771</v>
      </c>
      <c r="AB40" s="102"/>
      <c r="AC40" s="102"/>
      <c r="AD40" s="155">
        <v>572120</v>
      </c>
      <c r="AE40" s="152"/>
    </row>
    <row r="41" spans="1:31" hidden="1" x14ac:dyDescent="0.25">
      <c r="A41" s="152" t="s">
        <v>116</v>
      </c>
      <c r="B41" s="155">
        <v>53688</v>
      </c>
      <c r="C41" s="155"/>
      <c r="D41" s="102"/>
      <c r="E41" s="155">
        <v>256645</v>
      </c>
      <c r="F41" s="155">
        <v>88950</v>
      </c>
      <c r="G41" s="155">
        <v>7000</v>
      </c>
      <c r="H41" s="155">
        <v>253949</v>
      </c>
      <c r="I41" s="154">
        <f t="shared" si="0"/>
        <v>660232</v>
      </c>
      <c r="J41" s="102"/>
      <c r="K41" s="155">
        <v>117833</v>
      </c>
      <c r="L41" s="155">
        <v>271090</v>
      </c>
      <c r="M41" s="155">
        <v>147820</v>
      </c>
      <c r="N41" s="155">
        <v>93726</v>
      </c>
      <c r="O41" s="155">
        <v>85000</v>
      </c>
      <c r="P41" s="155">
        <v>34800</v>
      </c>
      <c r="Q41" s="155"/>
      <c r="R41" s="155">
        <v>595254</v>
      </c>
      <c r="S41" s="155">
        <v>4643809</v>
      </c>
      <c r="T41" s="155">
        <v>451543</v>
      </c>
      <c r="U41" s="155">
        <v>6510819</v>
      </c>
      <c r="V41" s="155">
        <v>5290259</v>
      </c>
      <c r="W41" s="155">
        <v>1597658</v>
      </c>
      <c r="X41" s="153">
        <f t="shared" si="1"/>
        <v>20499843</v>
      </c>
      <c r="Y41" s="152"/>
      <c r="Z41" s="155">
        <v>70698</v>
      </c>
      <c r="AA41" s="155">
        <v>1313914</v>
      </c>
      <c r="AB41" s="102"/>
      <c r="AC41" s="102"/>
      <c r="AD41" s="155">
        <v>233880</v>
      </c>
      <c r="AE41" s="152"/>
    </row>
    <row r="42" spans="1:31" hidden="1" x14ac:dyDescent="0.25">
      <c r="A42" s="152" t="s">
        <v>117</v>
      </c>
      <c r="B42" s="155">
        <v>100230</v>
      </c>
      <c r="C42" s="155"/>
      <c r="D42" s="102"/>
      <c r="E42" s="155">
        <v>631914</v>
      </c>
      <c r="F42" s="155">
        <v>147400</v>
      </c>
      <c r="G42" s="155">
        <v>10500</v>
      </c>
      <c r="H42" s="155">
        <v>248223</v>
      </c>
      <c r="I42" s="154">
        <f t="shared" si="0"/>
        <v>1138267</v>
      </c>
      <c r="J42" s="102"/>
      <c r="K42" s="155">
        <v>98342</v>
      </c>
      <c r="L42" s="155">
        <v>5000</v>
      </c>
      <c r="M42" s="155">
        <v>147820</v>
      </c>
      <c r="N42" s="155">
        <v>100992</v>
      </c>
      <c r="O42" s="155">
        <v>65000</v>
      </c>
      <c r="P42" s="155">
        <v>34800</v>
      </c>
      <c r="Q42" s="155"/>
      <c r="R42" s="155">
        <v>624555</v>
      </c>
      <c r="S42" s="155">
        <v>2433420</v>
      </c>
      <c r="T42" s="155">
        <v>926687</v>
      </c>
      <c r="U42" s="155">
        <v>6136181</v>
      </c>
      <c r="V42" s="155">
        <v>1258047</v>
      </c>
      <c r="W42" s="155">
        <v>379930</v>
      </c>
      <c r="X42" s="153">
        <f t="shared" si="1"/>
        <v>13349041</v>
      </c>
      <c r="Y42" s="152">
        <v>1800</v>
      </c>
      <c r="Z42" s="155">
        <v>70698</v>
      </c>
      <c r="AA42" s="155">
        <v>618836</v>
      </c>
      <c r="AB42" s="102"/>
      <c r="AC42" s="102"/>
      <c r="AD42" s="155">
        <v>233880</v>
      </c>
      <c r="AE42" s="152"/>
    </row>
    <row r="43" spans="1:31" hidden="1" x14ac:dyDescent="0.25">
      <c r="A43" s="152" t="s">
        <v>118</v>
      </c>
      <c r="B43" s="155">
        <v>55688</v>
      </c>
      <c r="C43" s="155"/>
      <c r="D43" s="102"/>
      <c r="E43" s="155">
        <v>512913</v>
      </c>
      <c r="F43" s="155">
        <v>188100</v>
      </c>
      <c r="G43" s="155">
        <v>2600</v>
      </c>
      <c r="H43" s="155">
        <v>261333</v>
      </c>
      <c r="I43" s="154">
        <f t="shared" si="0"/>
        <v>1020634</v>
      </c>
      <c r="J43" s="102"/>
      <c r="K43" s="155">
        <v>127260</v>
      </c>
      <c r="L43" s="155">
        <v>10000</v>
      </c>
      <c r="M43" s="155">
        <v>147820</v>
      </c>
      <c r="N43" s="155">
        <v>115521</v>
      </c>
      <c r="O43" s="155">
        <v>85000</v>
      </c>
      <c r="P43" s="155">
        <v>34800</v>
      </c>
      <c r="Q43" s="155"/>
      <c r="R43" s="155">
        <v>606049</v>
      </c>
      <c r="S43" s="155">
        <v>2113825</v>
      </c>
      <c r="T43" s="155">
        <v>1046331</v>
      </c>
      <c r="U43" s="155">
        <v>6327971</v>
      </c>
      <c r="V43" s="155">
        <v>3992212</v>
      </c>
      <c r="W43" s="155">
        <v>1205648</v>
      </c>
      <c r="X43" s="153">
        <f t="shared" si="1"/>
        <v>16833071</v>
      </c>
      <c r="Y43" s="152">
        <v>2700</v>
      </c>
      <c r="Z43" s="155">
        <v>69030</v>
      </c>
      <c r="AA43" s="155">
        <v>986530</v>
      </c>
      <c r="AB43" s="102"/>
      <c r="AC43" s="102"/>
      <c r="AD43" s="155">
        <v>233880</v>
      </c>
      <c r="AE43" s="152"/>
    </row>
    <row r="44" spans="1:31" hidden="1" x14ac:dyDescent="0.25">
      <c r="A44" s="152" t="s">
        <v>0</v>
      </c>
      <c r="B44" s="155">
        <v>45550</v>
      </c>
      <c r="C44" s="155">
        <v>0</v>
      </c>
      <c r="D44" s="102"/>
      <c r="E44" s="155">
        <v>374140</v>
      </c>
      <c r="F44" s="155">
        <v>74700</v>
      </c>
      <c r="G44" s="155">
        <v>0</v>
      </c>
      <c r="H44" s="155">
        <v>213988</v>
      </c>
      <c r="I44" s="154">
        <f t="shared" si="0"/>
        <v>708378</v>
      </c>
      <c r="J44" s="102"/>
      <c r="K44" s="155">
        <v>123404</v>
      </c>
      <c r="L44" s="155">
        <v>10000</v>
      </c>
      <c r="M44" s="155">
        <v>147820</v>
      </c>
      <c r="N44" s="155">
        <v>96162</v>
      </c>
      <c r="O44" s="155">
        <v>75000</v>
      </c>
      <c r="P44" s="155">
        <v>34800</v>
      </c>
      <c r="Q44" s="155"/>
      <c r="R44" s="155">
        <v>667259</v>
      </c>
      <c r="S44" s="155">
        <v>2163800</v>
      </c>
      <c r="T44" s="155">
        <v>336636</v>
      </c>
      <c r="U44" s="155">
        <v>5103548</v>
      </c>
      <c r="V44" s="155">
        <v>919500</v>
      </c>
      <c r="W44" s="155">
        <v>277689</v>
      </c>
      <c r="X44" s="153">
        <f t="shared" si="1"/>
        <v>10663996</v>
      </c>
      <c r="Y44" s="152">
        <v>900</v>
      </c>
      <c r="Z44" s="155">
        <v>82134</v>
      </c>
      <c r="AA44" s="155">
        <v>909524</v>
      </c>
      <c r="AB44" s="102"/>
      <c r="AC44" s="102"/>
      <c r="AD44" s="155">
        <v>233880</v>
      </c>
      <c r="AE44" s="152"/>
    </row>
    <row r="45" spans="1:31" hidden="1" x14ac:dyDescent="0.25">
      <c r="A45" s="152" t="s">
        <v>119</v>
      </c>
      <c r="B45" s="155">
        <v>85101</v>
      </c>
      <c r="C45" s="155">
        <v>7500</v>
      </c>
      <c r="D45" s="102"/>
      <c r="E45" s="155">
        <v>481624</v>
      </c>
      <c r="F45" s="155">
        <v>317700</v>
      </c>
      <c r="G45" s="155">
        <v>0</v>
      </c>
      <c r="H45" s="155">
        <v>179090</v>
      </c>
      <c r="I45" s="154">
        <f t="shared" si="0"/>
        <v>1071015</v>
      </c>
      <c r="J45" s="102"/>
      <c r="K45" s="155">
        <v>196078</v>
      </c>
      <c r="L45" s="155">
        <v>46300</v>
      </c>
      <c r="M45" s="155">
        <v>147820</v>
      </c>
      <c r="N45" s="155">
        <v>79995</v>
      </c>
      <c r="O45" s="155">
        <v>75000</v>
      </c>
      <c r="P45" s="155">
        <v>34800</v>
      </c>
      <c r="Q45" s="155"/>
      <c r="R45" s="155">
        <v>647686</v>
      </c>
      <c r="S45" s="155">
        <v>1989338</v>
      </c>
      <c r="T45" s="155">
        <v>300595</v>
      </c>
      <c r="U45" s="155">
        <v>4380413</v>
      </c>
      <c r="V45" s="155">
        <v>3099350</v>
      </c>
      <c r="W45" s="155">
        <v>936004</v>
      </c>
      <c r="X45" s="153">
        <f t="shared" si="1"/>
        <v>13004394</v>
      </c>
      <c r="Y45" s="152">
        <v>900</v>
      </c>
      <c r="Z45" s="155">
        <v>114648</v>
      </c>
      <c r="AA45" s="155">
        <v>792000</v>
      </c>
      <c r="AB45" s="102"/>
      <c r="AC45" s="102"/>
      <c r="AD45" s="155">
        <v>233880</v>
      </c>
      <c r="AE45" s="155">
        <v>10910</v>
      </c>
    </row>
    <row r="46" spans="1:31" hidden="1" x14ac:dyDescent="0.25">
      <c r="A46" s="152" t="s">
        <v>100</v>
      </c>
      <c r="B46" s="155">
        <v>36413</v>
      </c>
      <c r="C46" s="155">
        <v>0</v>
      </c>
      <c r="D46" s="102"/>
      <c r="E46" s="155">
        <v>295104</v>
      </c>
      <c r="F46" s="155">
        <v>306900</v>
      </c>
      <c r="G46" s="155">
        <v>3000</v>
      </c>
      <c r="H46" s="155">
        <v>246567</v>
      </c>
      <c r="I46" s="154">
        <f t="shared" si="0"/>
        <v>887984</v>
      </c>
      <c r="J46" s="102"/>
      <c r="K46" s="155">
        <v>80095</v>
      </c>
      <c r="L46" s="155">
        <v>7000</v>
      </c>
      <c r="M46" s="155">
        <v>147820</v>
      </c>
      <c r="N46" s="155">
        <v>117118</v>
      </c>
      <c r="O46" s="155">
        <v>90000</v>
      </c>
      <c r="P46" s="155">
        <v>34800</v>
      </c>
      <c r="Q46" s="155"/>
      <c r="R46" s="155">
        <v>647686</v>
      </c>
      <c r="S46" s="155">
        <v>2315868</v>
      </c>
      <c r="T46" s="155">
        <v>596517</v>
      </c>
      <c r="U46" s="155">
        <v>6337442</v>
      </c>
      <c r="V46" s="155">
        <v>1317727</v>
      </c>
      <c r="W46" s="155">
        <v>397954</v>
      </c>
      <c r="X46" s="153">
        <f t="shared" si="1"/>
        <v>12978011</v>
      </c>
      <c r="Y46" s="152"/>
      <c r="Z46" s="155">
        <v>87900</v>
      </c>
      <c r="AA46" s="155">
        <v>893528</v>
      </c>
      <c r="AB46" s="102"/>
      <c r="AC46" s="102"/>
      <c r="AD46" s="155">
        <v>233880</v>
      </c>
      <c r="AE46" s="152"/>
    </row>
    <row r="47" spans="1:31" hidden="1" x14ac:dyDescent="0.25">
      <c r="A47" s="152" t="s">
        <v>101</v>
      </c>
      <c r="B47" s="155">
        <v>99976</v>
      </c>
      <c r="C47" s="155"/>
      <c r="D47" s="102"/>
      <c r="E47" s="155">
        <v>553850</v>
      </c>
      <c r="F47" s="155">
        <v>298650</v>
      </c>
      <c r="G47" s="155">
        <v>30000</v>
      </c>
      <c r="H47" s="155">
        <v>209054</v>
      </c>
      <c r="I47" s="154">
        <f t="shared" si="0"/>
        <v>1191530</v>
      </c>
      <c r="J47" s="102"/>
      <c r="K47" s="155">
        <v>129193</v>
      </c>
      <c r="L47" s="155">
        <v>15000</v>
      </c>
      <c r="M47" s="155">
        <v>147820</v>
      </c>
      <c r="N47" s="155">
        <v>100951</v>
      </c>
      <c r="O47" s="155">
        <v>90000</v>
      </c>
      <c r="P47" s="155">
        <v>34800</v>
      </c>
      <c r="Q47" s="155"/>
      <c r="R47" s="155">
        <v>595254</v>
      </c>
      <c r="S47" s="155">
        <v>1856122</v>
      </c>
      <c r="T47" s="155">
        <v>1013898</v>
      </c>
      <c r="U47" s="155">
        <v>5805726</v>
      </c>
      <c r="V47" s="155">
        <v>2779157</v>
      </c>
      <c r="W47" s="155">
        <v>839305</v>
      </c>
      <c r="X47" s="153">
        <f t="shared" si="1"/>
        <v>14598756</v>
      </c>
      <c r="Y47" s="152">
        <v>1800</v>
      </c>
      <c r="Z47" s="155">
        <v>112980</v>
      </c>
      <c r="AA47" s="155">
        <v>687290</v>
      </c>
      <c r="AB47" s="102"/>
      <c r="AC47" s="102"/>
      <c r="AD47" s="155">
        <v>233880</v>
      </c>
      <c r="AE47" s="152"/>
    </row>
    <row r="48" spans="1:31" x14ac:dyDescent="0.25">
      <c r="A48" s="152" t="s">
        <v>102</v>
      </c>
      <c r="B48" s="155">
        <v>301906</v>
      </c>
      <c r="C48" s="155">
        <v>7500</v>
      </c>
      <c r="D48" s="102"/>
      <c r="E48" s="155">
        <v>410468</v>
      </c>
      <c r="F48" s="155">
        <v>94050</v>
      </c>
      <c r="G48" s="155">
        <v>0</v>
      </c>
      <c r="H48" s="155">
        <v>237628</v>
      </c>
      <c r="I48" s="154">
        <f t="shared" si="0"/>
        <v>1051552</v>
      </c>
      <c r="J48" s="102"/>
      <c r="K48" s="155">
        <v>171394</v>
      </c>
      <c r="L48" s="155">
        <v>0</v>
      </c>
      <c r="M48" s="155">
        <v>68380</v>
      </c>
      <c r="N48" s="155">
        <v>110692</v>
      </c>
      <c r="O48" s="155">
        <v>90000</v>
      </c>
      <c r="P48" s="155">
        <v>34800</v>
      </c>
      <c r="Q48" s="155"/>
      <c r="R48" s="155">
        <v>597864</v>
      </c>
      <c r="S48" s="155">
        <v>1594994</v>
      </c>
      <c r="T48" s="155">
        <v>565196</v>
      </c>
      <c r="U48" s="155">
        <v>4169117</v>
      </c>
      <c r="V48" s="155">
        <v>7740851</v>
      </c>
      <c r="W48" s="155">
        <v>2337672</v>
      </c>
      <c r="X48" s="153">
        <f t="shared" si="1"/>
        <v>18532512</v>
      </c>
      <c r="Y48" s="152"/>
      <c r="Z48" s="155">
        <v>114648</v>
      </c>
      <c r="AA48" s="155">
        <v>1040922</v>
      </c>
      <c r="AB48" s="102"/>
      <c r="AC48" s="102"/>
      <c r="AD48" s="155">
        <v>233880</v>
      </c>
      <c r="AE48" s="152"/>
    </row>
    <row r="49" spans="1:34" hidden="1" x14ac:dyDescent="0.25">
      <c r="A49" s="152" t="s">
        <v>103</v>
      </c>
      <c r="B49" s="155">
        <v>20275</v>
      </c>
      <c r="C49" s="155">
        <v>0</v>
      </c>
      <c r="D49" s="102"/>
      <c r="E49" s="155">
        <v>197737</v>
      </c>
      <c r="F49" s="155">
        <v>87370</v>
      </c>
      <c r="G49" s="155">
        <v>3300</v>
      </c>
      <c r="H49" s="155">
        <v>77807</v>
      </c>
      <c r="I49" s="154">
        <f t="shared" si="0"/>
        <v>386489</v>
      </c>
      <c r="J49" s="102"/>
      <c r="K49" s="155">
        <v>111063</v>
      </c>
      <c r="L49" s="155">
        <v>0</v>
      </c>
      <c r="M49" s="155">
        <v>147820</v>
      </c>
      <c r="N49" s="155">
        <v>79995</v>
      </c>
      <c r="O49" s="155">
        <v>50000</v>
      </c>
      <c r="P49" s="155">
        <v>34800</v>
      </c>
      <c r="Q49" s="155">
        <v>99850</v>
      </c>
      <c r="R49" s="155">
        <v>520462</v>
      </c>
      <c r="S49" s="155">
        <v>1094986</v>
      </c>
      <c r="T49" s="155">
        <v>374676</v>
      </c>
      <c r="U49" s="155">
        <v>3605383</v>
      </c>
      <c r="V49" s="155">
        <v>593821</v>
      </c>
      <c r="W49" s="155">
        <v>179334</v>
      </c>
      <c r="X49" s="153">
        <f t="shared" si="1"/>
        <v>7278679</v>
      </c>
      <c r="Y49" s="152"/>
      <c r="Z49" s="155">
        <v>66114</v>
      </c>
      <c r="AA49" s="155">
        <v>611201</v>
      </c>
      <c r="AB49" s="102"/>
      <c r="AC49" s="102"/>
      <c r="AD49" s="155">
        <v>233880</v>
      </c>
      <c r="AE49" s="152"/>
    </row>
    <row r="50" spans="1:34" hidden="1" x14ac:dyDescent="0.25">
      <c r="A50" s="152" t="s">
        <v>104</v>
      </c>
      <c r="B50" s="155">
        <v>68568</v>
      </c>
      <c r="C50" s="155">
        <v>0</v>
      </c>
      <c r="D50" s="102"/>
      <c r="E50" s="155">
        <v>523403</v>
      </c>
      <c r="F50" s="155">
        <v>49100</v>
      </c>
      <c r="G50" s="155">
        <v>9700</v>
      </c>
      <c r="H50" s="155">
        <v>300614</v>
      </c>
      <c r="I50" s="154">
        <f t="shared" si="0"/>
        <v>951385</v>
      </c>
      <c r="J50" s="102"/>
      <c r="K50" s="155">
        <v>397977</v>
      </c>
      <c r="L50" s="155">
        <v>0</v>
      </c>
      <c r="M50" s="155">
        <v>436754</v>
      </c>
      <c r="N50" s="155">
        <v>133325</v>
      </c>
      <c r="O50" s="155">
        <v>75000</v>
      </c>
      <c r="P50" s="155">
        <v>69600</v>
      </c>
      <c r="Q50" s="155">
        <v>194350</v>
      </c>
      <c r="R50" s="155">
        <v>1116488</v>
      </c>
      <c r="S50" s="155">
        <v>2442642</v>
      </c>
      <c r="T50" s="155">
        <v>243557</v>
      </c>
      <c r="U50" s="155">
        <v>5320043</v>
      </c>
      <c r="V50" s="155">
        <v>1650875</v>
      </c>
      <c r="W50" s="155">
        <v>498564</v>
      </c>
      <c r="X50" s="153">
        <f t="shared" si="1"/>
        <v>13530560</v>
      </c>
      <c r="Y50" s="152">
        <v>2700</v>
      </c>
      <c r="Z50" s="155">
        <v>70698</v>
      </c>
      <c r="AA50" s="155">
        <v>772144</v>
      </c>
      <c r="AB50" s="102"/>
      <c r="AC50" s="102"/>
      <c r="AD50" s="155">
        <v>467760</v>
      </c>
      <c r="AE50" s="152"/>
    </row>
    <row r="51" spans="1:34" hidden="1" x14ac:dyDescent="0.25">
      <c r="A51" s="152" t="s">
        <v>105</v>
      </c>
      <c r="B51" s="155">
        <v>33913</v>
      </c>
      <c r="C51" s="155">
        <v>0</v>
      </c>
      <c r="D51" s="102"/>
      <c r="E51" s="155">
        <v>358670</v>
      </c>
      <c r="F51" s="155">
        <v>59800</v>
      </c>
      <c r="G51" s="155">
        <v>4000</v>
      </c>
      <c r="H51" s="155">
        <v>99892</v>
      </c>
      <c r="I51" s="154">
        <f t="shared" si="0"/>
        <v>556275</v>
      </c>
      <c r="J51" s="102"/>
      <c r="K51" s="155">
        <v>56560</v>
      </c>
      <c r="L51" s="155">
        <v>0</v>
      </c>
      <c r="M51" s="155">
        <v>147820</v>
      </c>
      <c r="N51" s="155">
        <v>84825</v>
      </c>
      <c r="O51" s="155">
        <v>90000</v>
      </c>
      <c r="P51" s="155">
        <v>34800</v>
      </c>
      <c r="Q51" s="155"/>
      <c r="R51" s="155">
        <v>0</v>
      </c>
      <c r="S51" s="155">
        <v>1285239</v>
      </c>
      <c r="T51" s="155">
        <v>923337</v>
      </c>
      <c r="U51" s="155">
        <v>3203823</v>
      </c>
      <c r="V51" s="155">
        <v>523467</v>
      </c>
      <c r="W51" s="155">
        <v>158087</v>
      </c>
      <c r="X51" s="153">
        <f t="shared" si="1"/>
        <v>7064233</v>
      </c>
      <c r="Y51" s="152">
        <v>900</v>
      </c>
      <c r="Z51" s="155">
        <v>70698</v>
      </c>
      <c r="AA51" s="155">
        <v>646000</v>
      </c>
      <c r="AB51" s="102"/>
      <c r="AC51" s="102"/>
      <c r="AD51" s="155">
        <v>233880</v>
      </c>
      <c r="AE51" s="152"/>
    </row>
    <row r="52" spans="1:34" hidden="1" x14ac:dyDescent="0.25">
      <c r="A52" s="152" t="s">
        <v>106</v>
      </c>
      <c r="B52" s="155">
        <v>43745</v>
      </c>
      <c r="C52" s="155">
        <v>0</v>
      </c>
      <c r="D52" s="102"/>
      <c r="E52" s="155">
        <v>516277</v>
      </c>
      <c r="F52" s="155">
        <v>104830</v>
      </c>
      <c r="G52" s="155">
        <v>0</v>
      </c>
      <c r="H52" s="155">
        <v>155186</v>
      </c>
      <c r="I52" s="154">
        <f t="shared" si="0"/>
        <v>820038</v>
      </c>
      <c r="J52" s="102"/>
      <c r="K52" s="155">
        <v>94661</v>
      </c>
      <c r="L52" s="155">
        <v>0</v>
      </c>
      <c r="M52" s="155">
        <v>147762</v>
      </c>
      <c r="N52" s="155">
        <v>198512</v>
      </c>
      <c r="O52" s="155">
        <v>70000</v>
      </c>
      <c r="P52" s="155">
        <v>34778</v>
      </c>
      <c r="Q52" s="155"/>
      <c r="R52" s="155">
        <v>519771</v>
      </c>
      <c r="S52" s="155">
        <v>1304779</v>
      </c>
      <c r="T52" s="155">
        <v>253933</v>
      </c>
      <c r="U52" s="155">
        <f>4205693</f>
        <v>4205693</v>
      </c>
      <c r="V52" s="155">
        <v>667994</v>
      </c>
      <c r="W52" s="155">
        <v>201734</v>
      </c>
      <c r="X52" s="153">
        <f t="shared" si="1"/>
        <v>8519655</v>
      </c>
      <c r="Y52" s="152">
        <v>0</v>
      </c>
      <c r="Z52" s="155">
        <v>68423</v>
      </c>
      <c r="AA52" s="155">
        <v>899990</v>
      </c>
      <c r="AB52" s="102"/>
      <c r="AC52" s="102"/>
      <c r="AD52" s="155">
        <v>233880</v>
      </c>
      <c r="AE52" s="152"/>
    </row>
    <row r="53" spans="1:34" x14ac:dyDescent="0.25">
      <c r="A53" s="156" t="s">
        <v>120</v>
      </c>
      <c r="B53" s="163">
        <f t="shared" ref="B53:AC53" si="2">SUM(B3:B52)</f>
        <v>2944600</v>
      </c>
      <c r="C53" s="163">
        <f t="shared" si="2"/>
        <v>90600</v>
      </c>
      <c r="D53" s="163">
        <f t="shared" si="2"/>
        <v>0</v>
      </c>
      <c r="E53" s="163">
        <f t="shared" si="2"/>
        <v>20673500</v>
      </c>
      <c r="F53" s="163">
        <f t="shared" si="2"/>
        <v>8343100</v>
      </c>
      <c r="G53" s="163">
        <f t="shared" si="2"/>
        <v>222600</v>
      </c>
      <c r="H53" s="163">
        <f t="shared" si="2"/>
        <v>10105100</v>
      </c>
      <c r="I53" s="157">
        <f t="shared" si="2"/>
        <v>42379500</v>
      </c>
      <c r="J53" s="157">
        <f t="shared" si="2"/>
        <v>0</v>
      </c>
      <c r="K53" s="157">
        <f t="shared" si="2"/>
        <v>6001500</v>
      </c>
      <c r="L53" s="157">
        <f t="shared" si="2"/>
        <v>731700</v>
      </c>
      <c r="M53" s="157">
        <f t="shared" si="2"/>
        <v>7871600</v>
      </c>
      <c r="N53" s="157">
        <f t="shared" si="2"/>
        <v>4736500</v>
      </c>
      <c r="O53" s="157">
        <f t="shared" si="2"/>
        <v>3998300</v>
      </c>
      <c r="P53" s="157">
        <f t="shared" si="2"/>
        <v>2120600</v>
      </c>
      <c r="Q53" s="157">
        <f t="shared" si="2"/>
        <v>294200</v>
      </c>
      <c r="R53" s="157">
        <f t="shared" si="2"/>
        <v>30404800</v>
      </c>
      <c r="S53" s="157">
        <f t="shared" si="2"/>
        <v>103542300</v>
      </c>
      <c r="T53" s="157">
        <f t="shared" si="2"/>
        <v>40477400</v>
      </c>
      <c r="U53" s="158">
        <f t="shared" si="2"/>
        <v>290035600</v>
      </c>
      <c r="V53" s="157">
        <f t="shared" si="2"/>
        <v>94387300</v>
      </c>
      <c r="W53" s="157">
        <f t="shared" si="2"/>
        <v>28504900</v>
      </c>
      <c r="X53" s="157">
        <f t="shared" si="2"/>
        <v>655486200</v>
      </c>
      <c r="Y53" s="157">
        <f t="shared" si="2"/>
        <v>55800</v>
      </c>
      <c r="Z53" s="158">
        <f t="shared" si="2"/>
        <v>4300700</v>
      </c>
      <c r="AA53" s="158">
        <f t="shared" si="2"/>
        <v>39623500</v>
      </c>
      <c r="AB53" s="158">
        <f t="shared" si="2"/>
        <v>2544300</v>
      </c>
      <c r="AC53" s="158">
        <f t="shared" si="2"/>
        <v>768400</v>
      </c>
      <c r="AD53" s="188">
        <f>SUM(AD3:AD52)</f>
        <v>12500000</v>
      </c>
      <c r="AE53" s="188">
        <f>SUM(AE3:AE52)</f>
        <v>120000</v>
      </c>
    </row>
    <row r="54" spans="1:34" x14ac:dyDescent="0.25">
      <c r="D54" s="159" t="s">
        <v>175</v>
      </c>
      <c r="E54" s="159"/>
      <c r="F54" s="159"/>
      <c r="G54" s="159"/>
      <c r="H54" s="159" t="s">
        <v>123</v>
      </c>
    </row>
    <row r="55" spans="1:34" x14ac:dyDescent="0.25">
      <c r="H55" s="185" t="s">
        <v>176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7" spans="1:34" x14ac:dyDescent="0.25">
      <c r="B57" s="161">
        <v>2944600</v>
      </c>
      <c r="C57" s="163">
        <v>90600</v>
      </c>
      <c r="E57" s="163">
        <v>20673500</v>
      </c>
      <c r="F57" s="163">
        <v>8343100</v>
      </c>
      <c r="G57" s="163">
        <v>222600</v>
      </c>
      <c r="I57" s="165">
        <v>42379500</v>
      </c>
      <c r="K57" s="166">
        <v>6001500</v>
      </c>
      <c r="L57" s="167">
        <v>731700</v>
      </c>
      <c r="M57" s="167">
        <v>7871600</v>
      </c>
      <c r="N57" s="167">
        <v>4736500</v>
      </c>
      <c r="O57" s="167">
        <v>3998300</v>
      </c>
      <c r="P57" s="167">
        <v>2120600</v>
      </c>
      <c r="Q57" s="167">
        <v>294200</v>
      </c>
      <c r="R57" s="167">
        <v>30404800</v>
      </c>
      <c r="S57" s="167">
        <v>103542300</v>
      </c>
      <c r="T57" s="167">
        <v>40477400</v>
      </c>
      <c r="V57" s="167">
        <v>94387300</v>
      </c>
      <c r="W57" s="167">
        <v>28504900</v>
      </c>
      <c r="X57" s="167">
        <v>699466200</v>
      </c>
      <c r="Y57" s="167">
        <v>55800</v>
      </c>
      <c r="Z57" s="167">
        <v>4300700</v>
      </c>
      <c r="AA57" s="167">
        <v>39623500</v>
      </c>
    </row>
    <row r="59" spans="1:34" x14ac:dyDescent="0.25">
      <c r="I59" s="6">
        <f>I53-I57</f>
        <v>0</v>
      </c>
    </row>
    <row r="60" spans="1:34" x14ac:dyDescent="0.25">
      <c r="A60" s="110" t="s">
        <v>191</v>
      </c>
      <c r="G60" s="235" t="s">
        <v>197</v>
      </c>
      <c r="H60" s="235"/>
      <c r="I60" s="235"/>
    </row>
    <row r="63" spans="1:34" x14ac:dyDescent="0.25">
      <c r="A63" s="145" t="s">
        <v>166</v>
      </c>
      <c r="B63" s="146">
        <v>26999</v>
      </c>
      <c r="C63" s="146">
        <v>26999</v>
      </c>
      <c r="D63" s="146">
        <v>26999</v>
      </c>
      <c r="E63" s="146">
        <v>26999</v>
      </c>
      <c r="F63" s="146">
        <v>26999</v>
      </c>
      <c r="G63" s="146">
        <v>26999</v>
      </c>
      <c r="H63" s="146">
        <v>26999</v>
      </c>
      <c r="I63" s="146">
        <v>26999</v>
      </c>
      <c r="J63" s="146">
        <v>310</v>
      </c>
      <c r="K63" s="146">
        <v>24999</v>
      </c>
      <c r="L63" s="146">
        <v>26999</v>
      </c>
      <c r="M63" s="146">
        <v>26999</v>
      </c>
      <c r="N63" s="146">
        <v>26999</v>
      </c>
      <c r="O63" s="146">
        <v>26999</v>
      </c>
      <c r="P63" s="146">
        <v>26999</v>
      </c>
      <c r="Q63" s="146">
        <v>26999</v>
      </c>
      <c r="R63" s="146">
        <v>26999</v>
      </c>
      <c r="S63" s="148">
        <v>95996</v>
      </c>
      <c r="T63" s="147">
        <v>95995</v>
      </c>
      <c r="U63" s="147">
        <v>24999</v>
      </c>
      <c r="V63" s="149">
        <v>21999</v>
      </c>
      <c r="W63" s="149">
        <v>23999</v>
      </c>
      <c r="X63" s="272"/>
      <c r="Y63" s="148">
        <v>26999</v>
      </c>
      <c r="Z63" s="148">
        <v>28999</v>
      </c>
      <c r="AA63" s="148">
        <v>22999</v>
      </c>
    </row>
    <row r="64" spans="1:34" ht="36.75" x14ac:dyDescent="0.25">
      <c r="A64" s="145" t="s">
        <v>167</v>
      </c>
      <c r="B64" s="146">
        <v>221</v>
      </c>
      <c r="C64" s="146">
        <v>222</v>
      </c>
      <c r="D64" s="146">
        <v>224</v>
      </c>
      <c r="E64" s="146">
        <v>225</v>
      </c>
      <c r="F64" s="146">
        <v>226</v>
      </c>
      <c r="G64" s="146">
        <v>290</v>
      </c>
      <c r="H64" s="146">
        <v>340</v>
      </c>
      <c r="I64" s="146" t="s">
        <v>125</v>
      </c>
      <c r="J64" s="146">
        <v>17561</v>
      </c>
      <c r="K64" s="150" t="s">
        <v>168</v>
      </c>
      <c r="L64" s="146">
        <v>224</v>
      </c>
      <c r="M64" s="146">
        <v>225</v>
      </c>
      <c r="N64" s="146">
        <v>226</v>
      </c>
      <c r="O64" s="150" t="s">
        <v>180</v>
      </c>
      <c r="P64" s="150" t="s">
        <v>182</v>
      </c>
      <c r="Q64" s="150" t="s">
        <v>177</v>
      </c>
      <c r="R64" s="146" t="s">
        <v>179</v>
      </c>
      <c r="S64" s="147" t="s">
        <v>169</v>
      </c>
      <c r="T64" s="147" t="s">
        <v>170</v>
      </c>
      <c r="U64" s="151" t="s">
        <v>174</v>
      </c>
      <c r="V64" s="160">
        <v>211</v>
      </c>
      <c r="W64" s="160">
        <v>213</v>
      </c>
      <c r="X64" s="273"/>
      <c r="Y64" s="148" t="s">
        <v>171</v>
      </c>
      <c r="Z64" s="148" t="s">
        <v>172</v>
      </c>
      <c r="AA64" s="148" t="s">
        <v>173</v>
      </c>
    </row>
    <row r="65" spans="1:27" x14ac:dyDescent="0.25">
      <c r="A65" s="152">
        <v>1</v>
      </c>
      <c r="B65" s="155">
        <v>60300</v>
      </c>
      <c r="C65" s="155">
        <v>0</v>
      </c>
      <c r="D65" s="102"/>
      <c r="E65" s="155">
        <v>159700</v>
      </c>
      <c r="F65" s="155">
        <v>396000</v>
      </c>
      <c r="G65" s="155">
        <v>1000</v>
      </c>
      <c r="H65" s="155">
        <v>337100</v>
      </c>
      <c r="I65" s="186">
        <f>B65+C65+D65+E65+F65+G65+H65+L65+M65++N65+O65+P65+R65</f>
        <v>1661100</v>
      </c>
      <c r="J65" s="102"/>
      <c r="K65" s="155">
        <v>142700</v>
      </c>
      <c r="L65" s="155">
        <v>0</v>
      </c>
      <c r="M65" s="155">
        <v>152200</v>
      </c>
      <c r="N65" s="155">
        <v>222000</v>
      </c>
      <c r="O65" s="155">
        <v>12000</v>
      </c>
      <c r="P65" s="155">
        <v>34800</v>
      </c>
      <c r="Q65" s="155"/>
      <c r="R65" s="155">
        <v>286000</v>
      </c>
      <c r="S65" s="155">
        <v>1464600</v>
      </c>
      <c r="T65" s="155">
        <v>100400</v>
      </c>
      <c r="U65" s="155">
        <v>3893200</v>
      </c>
      <c r="V65" s="155">
        <v>2697800</v>
      </c>
      <c r="W65" s="155">
        <v>814700</v>
      </c>
      <c r="X65" s="153"/>
      <c r="Y65" s="152"/>
      <c r="Z65" s="155">
        <v>0</v>
      </c>
      <c r="AA65" s="155">
        <v>214000</v>
      </c>
    </row>
    <row r="68" spans="1:27" x14ac:dyDescent="0.25">
      <c r="E68" s="6"/>
    </row>
    <row r="69" spans="1:27" x14ac:dyDescent="0.25">
      <c r="E69" s="6"/>
      <c r="F69" s="6"/>
    </row>
  </sheetData>
  <mergeCells count="6">
    <mergeCell ref="G60:I60"/>
    <mergeCell ref="X63:X64"/>
    <mergeCell ref="AD1:AD2"/>
    <mergeCell ref="AE1:AE2"/>
    <mergeCell ref="X1:X2"/>
    <mergeCell ref="AB1:AC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H68"/>
  <sheetViews>
    <sheetView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D72" sqref="D72"/>
    </sheetView>
  </sheetViews>
  <sheetFormatPr defaultRowHeight="15" x14ac:dyDescent="0.25"/>
  <cols>
    <col min="2" max="2" width="13.140625" bestFit="1" customWidth="1"/>
    <col min="3" max="3" width="10.28515625" bestFit="1" customWidth="1"/>
    <col min="5" max="5" width="13.42578125" bestFit="1" customWidth="1"/>
    <col min="6" max="6" width="13.140625" bestFit="1" customWidth="1"/>
    <col min="7" max="7" width="11.140625" bestFit="1" customWidth="1"/>
    <col min="8" max="8" width="15.5703125" bestFit="1" customWidth="1"/>
    <col min="9" max="9" width="14.7109375" customWidth="1"/>
    <col min="10" max="11" width="13.140625" bestFit="1" customWidth="1"/>
    <col min="12" max="12" width="11.140625" bestFit="1" customWidth="1"/>
    <col min="13" max="14" width="12.42578125" bestFit="1" customWidth="1"/>
    <col min="15" max="16" width="12.42578125" customWidth="1"/>
    <col min="17" max="17" width="13.28515625" bestFit="1" customWidth="1"/>
    <col min="18" max="18" width="15.5703125" bestFit="1" customWidth="1"/>
    <col min="19" max="19" width="18.140625" bestFit="1" customWidth="1"/>
    <col min="20" max="20" width="15.5703125" bestFit="1" customWidth="1"/>
    <col min="21" max="21" width="14.7109375" customWidth="1"/>
    <col min="22" max="23" width="15.5703125" bestFit="1" customWidth="1"/>
    <col min="24" max="24" width="20.7109375" customWidth="1"/>
    <col min="25" max="25" width="12" bestFit="1" customWidth="1"/>
    <col min="26" max="26" width="13.140625" bestFit="1" customWidth="1"/>
    <col min="27" max="27" width="15.5703125" bestFit="1" customWidth="1"/>
    <col min="28" max="28" width="12.42578125" bestFit="1" customWidth="1"/>
    <col min="29" max="29" width="11.140625" bestFit="1" customWidth="1"/>
  </cols>
  <sheetData>
    <row r="1" spans="1:29" x14ac:dyDescent="0.25">
      <c r="A1" s="145" t="s">
        <v>166</v>
      </c>
      <c r="B1" s="146">
        <v>16561</v>
      </c>
      <c r="C1" s="146">
        <v>16561</v>
      </c>
      <c r="D1" s="146">
        <v>16561</v>
      </c>
      <c r="E1" s="146">
        <v>16561</v>
      </c>
      <c r="F1" s="146">
        <v>16561</v>
      </c>
      <c r="G1" s="146">
        <v>16561</v>
      </c>
      <c r="H1" s="146">
        <v>16561</v>
      </c>
      <c r="I1" s="146" t="s">
        <v>125</v>
      </c>
      <c r="J1" s="146">
        <v>310</v>
      </c>
      <c r="K1" s="146">
        <v>14569</v>
      </c>
      <c r="L1" s="146">
        <v>30561</v>
      </c>
      <c r="M1" s="146">
        <v>19561</v>
      </c>
      <c r="N1" s="146">
        <v>32561</v>
      </c>
      <c r="O1" s="146">
        <v>35561</v>
      </c>
      <c r="P1" s="146">
        <v>36561</v>
      </c>
      <c r="Q1" s="146">
        <v>38561</v>
      </c>
      <c r="R1" s="146">
        <v>34561</v>
      </c>
      <c r="S1" s="148">
        <v>16996</v>
      </c>
      <c r="T1" s="147">
        <v>16995</v>
      </c>
      <c r="U1" s="147">
        <v>14561</v>
      </c>
      <c r="V1" s="149">
        <v>11561</v>
      </c>
      <c r="W1" s="149">
        <v>13561</v>
      </c>
      <c r="X1" s="272" t="s">
        <v>184</v>
      </c>
      <c r="Y1" s="148">
        <v>26999</v>
      </c>
      <c r="Z1" s="148">
        <v>28999</v>
      </c>
      <c r="AA1" s="148">
        <v>22999</v>
      </c>
      <c r="AB1" s="277" t="s">
        <v>196</v>
      </c>
      <c r="AC1" s="277"/>
    </row>
    <row r="2" spans="1:29" ht="36.75" x14ac:dyDescent="0.25">
      <c r="A2" s="145" t="s">
        <v>167</v>
      </c>
      <c r="B2" s="146">
        <v>221</v>
      </c>
      <c r="C2" s="146">
        <v>222</v>
      </c>
      <c r="D2" s="146">
        <v>224</v>
      </c>
      <c r="E2" s="146">
        <v>225</v>
      </c>
      <c r="F2" s="146">
        <v>226</v>
      </c>
      <c r="G2" s="146">
        <v>290</v>
      </c>
      <c r="H2" s="146">
        <v>340</v>
      </c>
      <c r="I2" s="146">
        <v>16561</v>
      </c>
      <c r="J2" s="146">
        <v>17561</v>
      </c>
      <c r="K2" s="179" t="s">
        <v>168</v>
      </c>
      <c r="L2" s="180">
        <v>224</v>
      </c>
      <c r="M2" s="180">
        <v>225</v>
      </c>
      <c r="N2" s="146">
        <v>226</v>
      </c>
      <c r="O2" s="150" t="s">
        <v>180</v>
      </c>
      <c r="P2" s="150" t="s">
        <v>182</v>
      </c>
      <c r="Q2" s="150" t="s">
        <v>177</v>
      </c>
      <c r="R2" s="146" t="s">
        <v>179</v>
      </c>
      <c r="S2" s="147" t="s">
        <v>169</v>
      </c>
      <c r="T2" s="147" t="s">
        <v>170</v>
      </c>
      <c r="U2" s="178" t="s">
        <v>174</v>
      </c>
      <c r="V2" s="177">
        <v>211</v>
      </c>
      <c r="W2" s="177">
        <v>213</v>
      </c>
      <c r="X2" s="273"/>
      <c r="Y2" s="148" t="s">
        <v>171</v>
      </c>
      <c r="Z2" s="148" t="s">
        <v>172</v>
      </c>
      <c r="AA2" s="148" t="s">
        <v>173</v>
      </c>
      <c r="AB2" s="183">
        <v>21999</v>
      </c>
      <c r="AC2" s="183">
        <v>23999</v>
      </c>
    </row>
    <row r="3" spans="1:29" hidden="1" x14ac:dyDescent="0.25">
      <c r="A3" s="152">
        <v>1</v>
      </c>
      <c r="B3" s="155">
        <v>0</v>
      </c>
      <c r="C3" s="155">
        <v>0</v>
      </c>
      <c r="D3" s="102"/>
      <c r="E3" s="155">
        <v>0</v>
      </c>
      <c r="F3" s="155">
        <v>0</v>
      </c>
      <c r="G3" s="155">
        <v>0</v>
      </c>
      <c r="H3" s="155">
        <v>0</v>
      </c>
      <c r="I3" s="154">
        <f t="shared" ref="I3:I52" si="0">B3+C3+D3+E3+F3+G3+H3</f>
        <v>0</v>
      </c>
      <c r="J3" s="155">
        <v>0</v>
      </c>
      <c r="K3" s="155">
        <v>0</v>
      </c>
      <c r="L3" s="155">
        <v>0</v>
      </c>
      <c r="M3" s="155">
        <v>0</v>
      </c>
      <c r="N3" s="155">
        <v>0</v>
      </c>
      <c r="O3" s="155">
        <v>0</v>
      </c>
      <c r="P3" s="155">
        <v>0</v>
      </c>
      <c r="Q3" s="155"/>
      <c r="R3" s="155">
        <v>0</v>
      </c>
      <c r="S3" s="155">
        <v>0</v>
      </c>
      <c r="T3" s="155"/>
      <c r="U3" s="102"/>
      <c r="V3" s="155"/>
      <c r="W3" s="155"/>
      <c r="X3" s="153">
        <f>I3+J3+K3+L3+M3+N3+R3+S3+U3+V3+W3+T3+O3+P3+Q3</f>
        <v>0</v>
      </c>
      <c r="Y3" s="152"/>
      <c r="Z3" s="155">
        <v>0</v>
      </c>
      <c r="AA3" s="155">
        <v>0</v>
      </c>
      <c r="AB3" s="182"/>
      <c r="AC3" s="182"/>
    </row>
    <row r="4" spans="1:29" hidden="1" x14ac:dyDescent="0.25">
      <c r="A4" s="152">
        <v>3</v>
      </c>
      <c r="B4" s="155">
        <v>52438</v>
      </c>
      <c r="C4" s="155">
        <v>0</v>
      </c>
      <c r="D4" s="102"/>
      <c r="E4" s="155">
        <v>610606</v>
      </c>
      <c r="F4" s="155">
        <v>145900</v>
      </c>
      <c r="G4" s="155">
        <v>1800</v>
      </c>
      <c r="H4" s="155">
        <v>169290</v>
      </c>
      <c r="I4" s="154">
        <f t="shared" si="0"/>
        <v>980034</v>
      </c>
      <c r="J4" s="155">
        <v>93009</v>
      </c>
      <c r="K4" s="155">
        <v>199503</v>
      </c>
      <c r="L4" s="155">
        <v>0</v>
      </c>
      <c r="M4" s="155">
        <v>68380</v>
      </c>
      <c r="N4" s="155">
        <v>72690</v>
      </c>
      <c r="O4" s="155">
        <v>89000</v>
      </c>
      <c r="P4" s="155">
        <v>185358</v>
      </c>
      <c r="Q4" s="155"/>
      <c r="R4" s="155">
        <v>672360</v>
      </c>
      <c r="S4" s="155">
        <v>441484</v>
      </c>
      <c r="T4" s="155">
        <v>425728</v>
      </c>
      <c r="U4" s="155">
        <v>6628564</v>
      </c>
      <c r="V4" s="155">
        <v>901241</v>
      </c>
      <c r="W4" s="155">
        <v>272175</v>
      </c>
      <c r="X4" s="153">
        <f t="shared" ref="X4:X52" si="1">I4+J4+K4+L4+M4+N4+R4+S4+U4+V4+W4+T4+O4+P4+Q4</f>
        <v>11029526</v>
      </c>
      <c r="Y4" s="152">
        <v>900</v>
      </c>
      <c r="Z4" s="155">
        <v>43950</v>
      </c>
      <c r="AA4" s="155">
        <v>450000</v>
      </c>
      <c r="AB4" s="184">
        <v>1687080</v>
      </c>
      <c r="AC4" s="184">
        <v>509512</v>
      </c>
    </row>
    <row r="5" spans="1:29" hidden="1" x14ac:dyDescent="0.25">
      <c r="A5" s="152">
        <v>4</v>
      </c>
      <c r="B5" s="155">
        <v>24855</v>
      </c>
      <c r="C5" s="155">
        <v>75600</v>
      </c>
      <c r="D5" s="102"/>
      <c r="E5" s="155">
        <v>644962</v>
      </c>
      <c r="F5" s="155">
        <v>166600</v>
      </c>
      <c r="G5" s="155">
        <v>0</v>
      </c>
      <c r="H5" s="155">
        <v>84099</v>
      </c>
      <c r="I5" s="154">
        <f t="shared" si="0"/>
        <v>996116</v>
      </c>
      <c r="J5" s="155">
        <v>39955</v>
      </c>
      <c r="K5" s="155">
        <v>41782</v>
      </c>
      <c r="L5" s="155">
        <v>0</v>
      </c>
      <c r="M5" s="155">
        <v>0</v>
      </c>
      <c r="N5" s="155">
        <v>44428</v>
      </c>
      <c r="O5" s="155">
        <v>89000</v>
      </c>
      <c r="P5" s="155">
        <v>160464</v>
      </c>
      <c r="Q5" s="155"/>
      <c r="R5" s="155">
        <v>376275</v>
      </c>
      <c r="S5" s="155">
        <v>653097</v>
      </c>
      <c r="T5" s="155">
        <v>175536</v>
      </c>
      <c r="U5" s="155">
        <v>3122768</v>
      </c>
      <c r="V5" s="155">
        <v>353051</v>
      </c>
      <c r="W5" s="155">
        <v>106621</v>
      </c>
      <c r="X5" s="153">
        <f t="shared" si="1"/>
        <v>6159093</v>
      </c>
      <c r="Y5" s="152"/>
      <c r="Z5" s="155">
        <v>110064</v>
      </c>
      <c r="AA5" s="155">
        <v>535905</v>
      </c>
      <c r="AB5" s="184">
        <v>857220</v>
      </c>
      <c r="AC5" s="184">
        <v>258888</v>
      </c>
    </row>
    <row r="6" spans="1:29" hidden="1" x14ac:dyDescent="0.25">
      <c r="A6" s="152">
        <v>5</v>
      </c>
      <c r="B6" s="155">
        <v>33613</v>
      </c>
      <c r="C6" s="155">
        <v>0</v>
      </c>
      <c r="D6" s="102"/>
      <c r="E6" s="155">
        <v>379544</v>
      </c>
      <c r="F6" s="155">
        <v>128800</v>
      </c>
      <c r="G6" s="155">
        <v>1600</v>
      </c>
      <c r="H6" s="155">
        <v>267853</v>
      </c>
      <c r="I6" s="154">
        <f t="shared" si="0"/>
        <v>811410</v>
      </c>
      <c r="J6" s="155">
        <v>11345</v>
      </c>
      <c r="K6" s="155">
        <v>184838</v>
      </c>
      <c r="L6" s="155">
        <v>191500</v>
      </c>
      <c r="M6" s="155">
        <v>147820</v>
      </c>
      <c r="N6" s="155">
        <v>108257</v>
      </c>
      <c r="O6" s="155">
        <v>89000</v>
      </c>
      <c r="P6" s="155">
        <v>34800</v>
      </c>
      <c r="Q6" s="155"/>
      <c r="R6" s="155">
        <v>578291</v>
      </c>
      <c r="S6" s="155">
        <v>1337502</v>
      </c>
      <c r="T6" s="155">
        <v>853573</v>
      </c>
      <c r="U6" s="155">
        <v>6310376</v>
      </c>
      <c r="V6" s="155">
        <v>2324823</v>
      </c>
      <c r="W6" s="155">
        <v>702097</v>
      </c>
      <c r="X6" s="153">
        <f t="shared" si="1"/>
        <v>13685632</v>
      </c>
      <c r="Y6" s="152">
        <v>900</v>
      </c>
      <c r="Z6" s="155">
        <v>112980</v>
      </c>
      <c r="AA6" s="155">
        <v>1035384</v>
      </c>
      <c r="AB6" s="184"/>
      <c r="AC6" s="102"/>
    </row>
    <row r="7" spans="1:29" hidden="1" x14ac:dyDescent="0.25">
      <c r="A7" s="152">
        <v>11</v>
      </c>
      <c r="B7" s="155">
        <v>44050</v>
      </c>
      <c r="C7" s="155"/>
      <c r="D7" s="102"/>
      <c r="E7" s="155">
        <v>316629</v>
      </c>
      <c r="F7" s="155">
        <v>227700</v>
      </c>
      <c r="G7" s="155">
        <v>0</v>
      </c>
      <c r="H7" s="155">
        <v>212232</v>
      </c>
      <c r="I7" s="154">
        <f t="shared" si="0"/>
        <v>800611</v>
      </c>
      <c r="J7" s="155">
        <v>63267</v>
      </c>
      <c r="K7" s="155">
        <v>67564</v>
      </c>
      <c r="L7" s="155">
        <v>0</v>
      </c>
      <c r="M7" s="155">
        <v>147820</v>
      </c>
      <c r="N7" s="155">
        <v>69496</v>
      </c>
      <c r="O7" s="155">
        <v>75000</v>
      </c>
      <c r="P7" s="155">
        <v>34800</v>
      </c>
      <c r="Q7" s="155"/>
      <c r="R7" s="155">
        <v>644602</v>
      </c>
      <c r="S7" s="155">
        <v>2074891</v>
      </c>
      <c r="T7" s="155">
        <v>409304</v>
      </c>
      <c r="U7" s="155">
        <v>4552084</v>
      </c>
      <c r="V7" s="155">
        <v>1204356</v>
      </c>
      <c r="W7" s="155">
        <v>363716</v>
      </c>
      <c r="X7" s="153">
        <f t="shared" si="1"/>
        <v>10507511</v>
      </c>
      <c r="Y7" s="152"/>
      <c r="Z7" s="155">
        <v>124194</v>
      </c>
      <c r="AA7" s="155">
        <v>703250</v>
      </c>
      <c r="AB7" s="102"/>
      <c r="AC7" s="102"/>
    </row>
    <row r="8" spans="1:29" hidden="1" x14ac:dyDescent="0.25">
      <c r="A8" s="152">
        <v>13</v>
      </c>
      <c r="B8" s="155">
        <v>73790</v>
      </c>
      <c r="C8" s="155">
        <v>0</v>
      </c>
      <c r="D8" s="102"/>
      <c r="E8" s="155">
        <v>369096</v>
      </c>
      <c r="F8" s="155">
        <v>163967</v>
      </c>
      <c r="G8" s="155">
        <v>2000</v>
      </c>
      <c r="H8" s="155">
        <v>203955</v>
      </c>
      <c r="I8" s="154">
        <f t="shared" si="0"/>
        <v>812808</v>
      </c>
      <c r="J8" s="155">
        <v>34788</v>
      </c>
      <c r="K8" s="155">
        <v>157340</v>
      </c>
      <c r="L8" s="155">
        <v>0</v>
      </c>
      <c r="M8" s="155">
        <v>147820</v>
      </c>
      <c r="N8" s="155">
        <v>88857</v>
      </c>
      <c r="O8" s="155">
        <v>83000</v>
      </c>
      <c r="P8" s="155">
        <v>34800</v>
      </c>
      <c r="Q8" s="155"/>
      <c r="R8" s="155">
        <v>578291</v>
      </c>
      <c r="S8" s="155">
        <v>1883761</v>
      </c>
      <c r="T8" s="155">
        <v>1046395</v>
      </c>
      <c r="U8" s="155">
        <v>7962995</v>
      </c>
      <c r="V8" s="155">
        <v>750157</v>
      </c>
      <c r="W8" s="155">
        <v>226547</v>
      </c>
      <c r="X8" s="153">
        <f t="shared" si="1"/>
        <v>13807559</v>
      </c>
      <c r="Y8" s="152"/>
      <c r="Z8" s="155">
        <v>69030</v>
      </c>
      <c r="AA8" s="155">
        <v>814749</v>
      </c>
      <c r="AB8" s="102"/>
      <c r="AC8" s="102"/>
    </row>
    <row r="9" spans="1:29" hidden="1" x14ac:dyDescent="0.25">
      <c r="A9" s="152">
        <v>16</v>
      </c>
      <c r="B9" s="155">
        <v>30413</v>
      </c>
      <c r="C9" s="155">
        <v>0</v>
      </c>
      <c r="D9" s="102"/>
      <c r="E9" s="155">
        <v>314601</v>
      </c>
      <c r="F9" s="155">
        <v>93850</v>
      </c>
      <c r="G9" s="155">
        <v>0</v>
      </c>
      <c r="H9" s="155">
        <v>35660</v>
      </c>
      <c r="I9" s="154">
        <f t="shared" si="0"/>
        <v>474524</v>
      </c>
      <c r="J9" s="155">
        <v>54467</v>
      </c>
      <c r="K9" s="155">
        <v>112812</v>
      </c>
      <c r="L9" s="155">
        <v>0</v>
      </c>
      <c r="M9" s="155">
        <v>147820</v>
      </c>
      <c r="N9" s="155">
        <v>38800</v>
      </c>
      <c r="O9" s="155">
        <v>65000</v>
      </c>
      <c r="P9" s="155">
        <v>34800</v>
      </c>
      <c r="Q9" s="155"/>
      <c r="R9" s="155">
        <v>644602</v>
      </c>
      <c r="S9" s="155">
        <v>1217532</v>
      </c>
      <c r="T9" s="155">
        <v>83646</v>
      </c>
      <c r="U9" s="155">
        <v>2442802</v>
      </c>
      <c r="V9" s="155">
        <v>429226</v>
      </c>
      <c r="W9" s="155">
        <v>129626</v>
      </c>
      <c r="X9" s="153">
        <f t="shared" si="1"/>
        <v>5875657</v>
      </c>
      <c r="Y9" s="152">
        <v>900</v>
      </c>
      <c r="Z9" s="155">
        <v>66114</v>
      </c>
      <c r="AA9" s="155">
        <v>213952</v>
      </c>
      <c r="AB9" s="102"/>
      <c r="AC9" s="102"/>
    </row>
    <row r="10" spans="1:29" hidden="1" x14ac:dyDescent="0.25">
      <c r="A10" s="152">
        <v>18</v>
      </c>
      <c r="B10" s="155">
        <v>63278</v>
      </c>
      <c r="C10" s="155">
        <v>0</v>
      </c>
      <c r="D10" s="102"/>
      <c r="E10" s="155">
        <v>358687</v>
      </c>
      <c r="F10" s="155">
        <v>146300</v>
      </c>
      <c r="G10" s="155">
        <v>0</v>
      </c>
      <c r="H10" s="155">
        <v>187964</v>
      </c>
      <c r="I10" s="154">
        <f t="shared" si="0"/>
        <v>756229</v>
      </c>
      <c r="J10" s="155">
        <v>46770</v>
      </c>
      <c r="K10" s="155">
        <v>127260</v>
      </c>
      <c r="L10" s="155">
        <v>0</v>
      </c>
      <c r="M10" s="155">
        <v>147820</v>
      </c>
      <c r="N10" s="155">
        <v>95323</v>
      </c>
      <c r="O10" s="155">
        <v>89000</v>
      </c>
      <c r="P10" s="155">
        <v>34800</v>
      </c>
      <c r="Q10" s="155"/>
      <c r="R10" s="155">
        <v>578291</v>
      </c>
      <c r="S10" s="155">
        <v>1842004</v>
      </c>
      <c r="T10" s="155">
        <v>629716</v>
      </c>
      <c r="U10" s="155">
        <v>6033458</v>
      </c>
      <c r="V10" s="155">
        <v>1122420</v>
      </c>
      <c r="W10" s="155">
        <v>338971</v>
      </c>
      <c r="X10" s="153">
        <f t="shared" si="1"/>
        <v>11842062</v>
      </c>
      <c r="Y10" s="152">
        <v>1800</v>
      </c>
      <c r="Z10" s="155">
        <v>112980</v>
      </c>
      <c r="AA10" s="155">
        <v>588076</v>
      </c>
      <c r="AB10" s="102"/>
      <c r="AC10" s="102"/>
    </row>
    <row r="11" spans="1:29" hidden="1" x14ac:dyDescent="0.25">
      <c r="A11" s="152">
        <v>20</v>
      </c>
      <c r="B11" s="155">
        <v>62326</v>
      </c>
      <c r="C11" s="155">
        <v>0</v>
      </c>
      <c r="D11" s="102"/>
      <c r="E11" s="155">
        <v>370634</v>
      </c>
      <c r="F11" s="155">
        <v>119250</v>
      </c>
      <c r="G11" s="155">
        <v>13000</v>
      </c>
      <c r="H11" s="155">
        <v>213889</v>
      </c>
      <c r="I11" s="154">
        <f t="shared" si="0"/>
        <v>779099</v>
      </c>
      <c r="J11" s="155">
        <v>127209</v>
      </c>
      <c r="K11" s="155">
        <v>131631</v>
      </c>
      <c r="L11" s="155">
        <v>0</v>
      </c>
      <c r="M11" s="155">
        <v>147820</v>
      </c>
      <c r="N11" s="155">
        <v>98557</v>
      </c>
      <c r="O11" s="155">
        <v>89000</v>
      </c>
      <c r="P11" s="155">
        <v>34800</v>
      </c>
      <c r="Q11" s="155"/>
      <c r="R11" s="155">
        <v>595254</v>
      </c>
      <c r="S11" s="155">
        <v>1388045</v>
      </c>
      <c r="T11" s="155">
        <v>820328</v>
      </c>
      <c r="U11" s="155">
        <v>6675943</v>
      </c>
      <c r="V11" s="155">
        <v>848224</v>
      </c>
      <c r="W11" s="155">
        <v>256164</v>
      </c>
      <c r="X11" s="153">
        <f t="shared" si="1"/>
        <v>11992074</v>
      </c>
      <c r="Y11" s="152">
        <v>1800</v>
      </c>
      <c r="Z11" s="155">
        <v>110064</v>
      </c>
      <c r="AA11" s="155">
        <v>960724</v>
      </c>
      <c r="AB11" s="102"/>
      <c r="AC11" s="102"/>
    </row>
    <row r="12" spans="1:29" hidden="1" x14ac:dyDescent="0.25">
      <c r="A12" s="152">
        <v>21</v>
      </c>
      <c r="B12" s="155">
        <v>43750</v>
      </c>
      <c r="C12" s="155">
        <v>0</v>
      </c>
      <c r="D12" s="102"/>
      <c r="E12" s="155">
        <v>361823</v>
      </c>
      <c r="F12" s="155">
        <v>242100</v>
      </c>
      <c r="G12" s="155">
        <v>6500</v>
      </c>
      <c r="H12" s="155">
        <v>180149</v>
      </c>
      <c r="I12" s="154">
        <f t="shared" si="0"/>
        <v>834322</v>
      </c>
      <c r="J12" s="155">
        <v>140497</v>
      </c>
      <c r="K12" s="155">
        <v>127311</v>
      </c>
      <c r="L12" s="155">
        <v>0</v>
      </c>
      <c r="M12" s="155">
        <v>147820</v>
      </c>
      <c r="N12" s="155">
        <v>99354</v>
      </c>
      <c r="O12" s="155">
        <v>92600</v>
      </c>
      <c r="P12" s="155">
        <v>34800</v>
      </c>
      <c r="Q12" s="155"/>
      <c r="R12" s="155">
        <v>616844</v>
      </c>
      <c r="S12" s="155">
        <v>1676705</v>
      </c>
      <c r="T12" s="155">
        <v>1436764</v>
      </c>
      <c r="U12" s="155">
        <v>5992173</v>
      </c>
      <c r="V12" s="155">
        <v>877238</v>
      </c>
      <c r="W12" s="155">
        <v>264926</v>
      </c>
      <c r="X12" s="153">
        <f t="shared" si="1"/>
        <v>12341354</v>
      </c>
      <c r="Y12" s="152">
        <v>900</v>
      </c>
      <c r="Z12" s="155">
        <v>102933</v>
      </c>
      <c r="AA12" s="155">
        <v>962674</v>
      </c>
      <c r="AB12" s="102"/>
      <c r="AC12" s="102"/>
    </row>
    <row r="13" spans="1:29" hidden="1" x14ac:dyDescent="0.25">
      <c r="A13" s="152">
        <v>22</v>
      </c>
      <c r="B13" s="155">
        <v>43050</v>
      </c>
      <c r="C13" s="155">
        <v>0</v>
      </c>
      <c r="D13" s="102"/>
      <c r="E13" s="155">
        <v>412248</v>
      </c>
      <c r="F13" s="155">
        <v>219250</v>
      </c>
      <c r="G13" s="155">
        <v>14000</v>
      </c>
      <c r="H13" s="155">
        <v>173163</v>
      </c>
      <c r="I13" s="154">
        <f t="shared" si="0"/>
        <v>861711</v>
      </c>
      <c r="J13" s="155">
        <v>76565</v>
      </c>
      <c r="K13" s="155">
        <v>99751</v>
      </c>
      <c r="L13" s="155">
        <v>0</v>
      </c>
      <c r="M13" s="155">
        <v>147820</v>
      </c>
      <c r="N13" s="155">
        <v>84825</v>
      </c>
      <c r="O13" s="155">
        <v>70000</v>
      </c>
      <c r="P13" s="155">
        <v>34800</v>
      </c>
      <c r="Q13" s="155"/>
      <c r="R13" s="155">
        <v>490391</v>
      </c>
      <c r="S13" s="155">
        <v>1075354</v>
      </c>
      <c r="T13" s="155">
        <v>832472</v>
      </c>
      <c r="U13" s="155">
        <v>7084555</v>
      </c>
      <c r="V13" s="155">
        <v>711101</v>
      </c>
      <c r="W13" s="155">
        <v>214753</v>
      </c>
      <c r="X13" s="153">
        <f t="shared" si="1"/>
        <v>11784098</v>
      </c>
      <c r="Y13" s="152"/>
      <c r="Z13" s="155">
        <v>69030</v>
      </c>
      <c r="AA13" s="155">
        <v>864800</v>
      </c>
      <c r="AB13" s="102"/>
      <c r="AC13" s="102"/>
    </row>
    <row r="14" spans="1:29" hidden="1" x14ac:dyDescent="0.25">
      <c r="A14" s="152">
        <v>23</v>
      </c>
      <c r="B14" s="155">
        <v>40550</v>
      </c>
      <c r="C14" s="155"/>
      <c r="D14" s="102"/>
      <c r="E14" s="155">
        <v>429325</v>
      </c>
      <c r="F14" s="155">
        <v>193250</v>
      </c>
      <c r="G14" s="155">
        <v>3000</v>
      </c>
      <c r="H14" s="155">
        <v>214915</v>
      </c>
      <c r="I14" s="154">
        <f t="shared" si="0"/>
        <v>881040</v>
      </c>
      <c r="J14" s="155">
        <v>157560</v>
      </c>
      <c r="K14" s="155">
        <v>83555</v>
      </c>
      <c r="L14" s="155">
        <v>0</v>
      </c>
      <c r="M14" s="155">
        <v>147820</v>
      </c>
      <c r="N14" s="155">
        <v>89654</v>
      </c>
      <c r="O14" s="155">
        <v>94000</v>
      </c>
      <c r="P14" s="155">
        <v>34800</v>
      </c>
      <c r="Q14" s="155"/>
      <c r="R14" s="155">
        <v>684697</v>
      </c>
      <c r="S14" s="155">
        <v>2821932</v>
      </c>
      <c r="T14" s="155">
        <v>754544</v>
      </c>
      <c r="U14" s="155">
        <v>6531821</v>
      </c>
      <c r="V14" s="155">
        <v>971672</v>
      </c>
      <c r="W14" s="155">
        <v>293445</v>
      </c>
      <c r="X14" s="153">
        <f t="shared" si="1"/>
        <v>13546540</v>
      </c>
      <c r="Y14" s="152"/>
      <c r="Z14" s="155">
        <v>94110</v>
      </c>
      <c r="AA14" s="155">
        <v>750000</v>
      </c>
      <c r="AB14" s="102"/>
      <c r="AC14" s="102"/>
    </row>
    <row r="15" spans="1:29" hidden="1" x14ac:dyDescent="0.25">
      <c r="A15" s="152">
        <v>26</v>
      </c>
      <c r="B15" s="155">
        <v>35413</v>
      </c>
      <c r="C15" s="155">
        <v>0</v>
      </c>
      <c r="D15" s="102"/>
      <c r="E15" s="155">
        <v>460850</v>
      </c>
      <c r="F15" s="155">
        <v>162800</v>
      </c>
      <c r="G15" s="155">
        <v>5000</v>
      </c>
      <c r="H15" s="155">
        <v>103831</v>
      </c>
      <c r="I15" s="154">
        <f t="shared" si="0"/>
        <v>767894</v>
      </c>
      <c r="J15" s="155">
        <v>58594</v>
      </c>
      <c r="K15" s="155">
        <v>205673</v>
      </c>
      <c r="L15" s="155">
        <v>0</v>
      </c>
      <c r="M15" s="155">
        <v>147820</v>
      </c>
      <c r="N15" s="155">
        <v>73528</v>
      </c>
      <c r="O15" s="155">
        <v>75000</v>
      </c>
      <c r="P15" s="155">
        <v>34800</v>
      </c>
      <c r="Q15" s="155"/>
      <c r="R15" s="155">
        <v>629181</v>
      </c>
      <c r="S15" s="155">
        <v>1707464</v>
      </c>
      <c r="T15" s="155">
        <v>250027</v>
      </c>
      <c r="U15" s="155">
        <v>4124165</v>
      </c>
      <c r="V15" s="155">
        <v>671942</v>
      </c>
      <c r="W15" s="155">
        <v>202926</v>
      </c>
      <c r="X15" s="153">
        <f t="shared" si="1"/>
        <v>8949014</v>
      </c>
      <c r="Y15" s="152">
        <v>1800</v>
      </c>
      <c r="Z15" s="155">
        <v>70698</v>
      </c>
      <c r="AA15" s="155">
        <v>455000</v>
      </c>
      <c r="AB15" s="102"/>
      <c r="AC15" s="102"/>
    </row>
    <row r="16" spans="1:29" hidden="1" x14ac:dyDescent="0.25">
      <c r="A16" s="152">
        <v>27</v>
      </c>
      <c r="B16" s="155">
        <v>85781</v>
      </c>
      <c r="C16" s="155">
        <v>0</v>
      </c>
      <c r="D16" s="102"/>
      <c r="E16" s="155">
        <v>793356</v>
      </c>
      <c r="F16" s="155">
        <v>351350</v>
      </c>
      <c r="G16" s="155">
        <v>1500</v>
      </c>
      <c r="H16" s="155">
        <v>388515</v>
      </c>
      <c r="I16" s="154">
        <f t="shared" si="0"/>
        <v>1620502</v>
      </c>
      <c r="J16" s="155">
        <v>127323</v>
      </c>
      <c r="K16" s="155">
        <v>175439</v>
      </c>
      <c r="L16" s="155">
        <v>0</v>
      </c>
      <c r="M16" s="155">
        <v>436753</v>
      </c>
      <c r="N16" s="155">
        <v>193121</v>
      </c>
      <c r="O16" s="155">
        <v>160000</v>
      </c>
      <c r="P16" s="155">
        <v>69600</v>
      </c>
      <c r="Q16" s="155"/>
      <c r="R16" s="155">
        <v>460320</v>
      </c>
      <c r="S16" s="155">
        <v>2001329</v>
      </c>
      <c r="T16" s="155">
        <v>1658329</v>
      </c>
      <c r="U16" s="155">
        <v>10940747</v>
      </c>
      <c r="V16" s="155">
        <v>2631128</v>
      </c>
      <c r="W16" s="155">
        <v>794601</v>
      </c>
      <c r="X16" s="153">
        <f t="shared" si="1"/>
        <v>21269192</v>
      </c>
      <c r="Y16" s="152">
        <v>1800</v>
      </c>
      <c r="Z16" s="155">
        <v>97446</v>
      </c>
      <c r="AA16" s="155">
        <v>1900250</v>
      </c>
      <c r="AB16" s="102"/>
      <c r="AC16" s="102"/>
    </row>
    <row r="17" spans="1:29" hidden="1" x14ac:dyDescent="0.25">
      <c r="A17" s="152">
        <v>28</v>
      </c>
      <c r="B17" s="155">
        <v>45644</v>
      </c>
      <c r="C17" s="155"/>
      <c r="D17" s="102"/>
      <c r="E17" s="155">
        <v>297077</v>
      </c>
      <c r="F17" s="155">
        <v>110800</v>
      </c>
      <c r="G17" s="155">
        <v>3000</v>
      </c>
      <c r="H17" s="155">
        <v>104725</v>
      </c>
      <c r="I17" s="154">
        <f t="shared" si="0"/>
        <v>561246</v>
      </c>
      <c r="J17" s="155">
        <v>23355</v>
      </c>
      <c r="K17" s="155">
        <v>89982</v>
      </c>
      <c r="L17" s="155">
        <v>0</v>
      </c>
      <c r="M17" s="155">
        <v>147820</v>
      </c>
      <c r="N17" s="155">
        <v>71093</v>
      </c>
      <c r="O17" s="155">
        <v>84000</v>
      </c>
      <c r="P17" s="155">
        <v>34800</v>
      </c>
      <c r="Q17" s="155"/>
      <c r="R17" s="155">
        <v>596797</v>
      </c>
      <c r="S17" s="155">
        <v>1614004</v>
      </c>
      <c r="T17" s="155">
        <v>203532</v>
      </c>
      <c r="U17" s="155">
        <v>4212231</v>
      </c>
      <c r="V17" s="155">
        <v>737374</v>
      </c>
      <c r="W17" s="155">
        <v>222687</v>
      </c>
      <c r="X17" s="153">
        <f t="shared" si="1"/>
        <v>8598921</v>
      </c>
      <c r="Y17" s="152"/>
      <c r="Z17" s="155">
        <v>70698</v>
      </c>
      <c r="AA17" s="155">
        <v>446138</v>
      </c>
      <c r="AB17" s="102"/>
      <c r="AC17" s="102"/>
    </row>
    <row r="18" spans="1:29" hidden="1" x14ac:dyDescent="0.25">
      <c r="A18" s="152">
        <v>31</v>
      </c>
      <c r="B18" s="155">
        <v>44050</v>
      </c>
      <c r="C18" s="155"/>
      <c r="D18" s="102"/>
      <c r="E18" s="155">
        <v>447280</v>
      </c>
      <c r="F18" s="155">
        <v>182750</v>
      </c>
      <c r="G18" s="155">
        <v>8000</v>
      </c>
      <c r="H18" s="155">
        <v>209913</v>
      </c>
      <c r="I18" s="154">
        <f t="shared" si="0"/>
        <v>891993</v>
      </c>
      <c r="J18" s="155">
        <v>55782</v>
      </c>
      <c r="K18" s="155">
        <v>110292</v>
      </c>
      <c r="L18" s="155">
        <v>4500</v>
      </c>
      <c r="M18" s="155">
        <v>147820</v>
      </c>
      <c r="N18" s="155">
        <v>113087</v>
      </c>
      <c r="O18" s="155">
        <v>94000</v>
      </c>
      <c r="P18" s="155">
        <v>34800</v>
      </c>
      <c r="Q18" s="155"/>
      <c r="R18" s="155">
        <v>556049</v>
      </c>
      <c r="S18" s="155">
        <v>1314794</v>
      </c>
      <c r="T18" s="155">
        <v>1128835</v>
      </c>
      <c r="U18" s="155">
        <v>6485252</v>
      </c>
      <c r="V18" s="155">
        <v>1558650</v>
      </c>
      <c r="W18" s="155">
        <v>470712</v>
      </c>
      <c r="X18" s="153">
        <f t="shared" si="1"/>
        <v>12966566</v>
      </c>
      <c r="Y18" s="152">
        <v>900</v>
      </c>
      <c r="Z18" s="155">
        <v>112980</v>
      </c>
      <c r="AA18" s="155">
        <v>848567</v>
      </c>
      <c r="AB18" s="102"/>
      <c r="AC18" s="102"/>
    </row>
    <row r="19" spans="1:29" hidden="1" x14ac:dyDescent="0.25">
      <c r="A19" s="152">
        <v>33</v>
      </c>
      <c r="B19" s="155">
        <v>40550</v>
      </c>
      <c r="C19" s="155">
        <v>0</v>
      </c>
      <c r="D19" s="102"/>
      <c r="E19" s="155">
        <v>309326</v>
      </c>
      <c r="F19" s="155">
        <v>74400</v>
      </c>
      <c r="G19" s="155">
        <v>5000</v>
      </c>
      <c r="H19" s="155">
        <v>198525</v>
      </c>
      <c r="I19" s="154">
        <f t="shared" si="0"/>
        <v>627801</v>
      </c>
      <c r="J19" s="155">
        <v>20444</v>
      </c>
      <c r="K19" s="155">
        <v>113120</v>
      </c>
      <c r="L19" s="155">
        <v>0</v>
      </c>
      <c r="M19" s="155">
        <v>147820</v>
      </c>
      <c r="N19" s="155">
        <v>91291</v>
      </c>
      <c r="O19" s="155">
        <v>80000</v>
      </c>
      <c r="P19" s="155">
        <v>34800</v>
      </c>
      <c r="Q19" s="155"/>
      <c r="R19" s="155">
        <v>595254</v>
      </c>
      <c r="S19" s="155">
        <v>1240881</v>
      </c>
      <c r="T19" s="155">
        <v>1341343</v>
      </c>
      <c r="U19" s="155">
        <v>8130964</v>
      </c>
      <c r="V19" s="155">
        <v>1123422</v>
      </c>
      <c r="W19" s="155">
        <v>339273</v>
      </c>
      <c r="X19" s="153">
        <f t="shared" si="1"/>
        <v>13886413</v>
      </c>
      <c r="Y19" s="152"/>
      <c r="Z19" s="155">
        <v>43950</v>
      </c>
      <c r="AA19" s="155">
        <v>602692</v>
      </c>
      <c r="AB19" s="102"/>
      <c r="AC19" s="102"/>
    </row>
    <row r="20" spans="1:29" hidden="1" x14ac:dyDescent="0.25">
      <c r="A20" s="152">
        <v>34</v>
      </c>
      <c r="B20" s="155">
        <v>43750</v>
      </c>
      <c r="C20" s="155">
        <v>0</v>
      </c>
      <c r="D20" s="102"/>
      <c r="E20" s="155">
        <v>372007</v>
      </c>
      <c r="F20" s="155">
        <v>166450</v>
      </c>
      <c r="G20" s="155">
        <v>0</v>
      </c>
      <c r="H20" s="155">
        <v>184090</v>
      </c>
      <c r="I20" s="154">
        <f t="shared" si="0"/>
        <v>766297</v>
      </c>
      <c r="J20" s="155">
        <v>41832</v>
      </c>
      <c r="K20" s="155">
        <v>75585</v>
      </c>
      <c r="L20" s="155">
        <v>0</v>
      </c>
      <c r="M20" s="155">
        <v>147820</v>
      </c>
      <c r="N20" s="155">
        <v>79157</v>
      </c>
      <c r="O20" s="155">
        <v>70000</v>
      </c>
      <c r="P20" s="155">
        <v>34800</v>
      </c>
      <c r="Q20" s="155"/>
      <c r="R20" s="155">
        <v>555827</v>
      </c>
      <c r="S20" s="155">
        <v>1627545</v>
      </c>
      <c r="T20" s="155">
        <v>281381</v>
      </c>
      <c r="U20" s="155">
        <v>4403564</v>
      </c>
      <c r="V20" s="155">
        <v>2320489</v>
      </c>
      <c r="W20" s="155">
        <v>700788</v>
      </c>
      <c r="X20" s="153">
        <f t="shared" si="1"/>
        <v>11105085</v>
      </c>
      <c r="Y20" s="152">
        <v>900</v>
      </c>
      <c r="Z20" s="155">
        <v>114648</v>
      </c>
      <c r="AA20" s="155">
        <v>948821</v>
      </c>
      <c r="AB20" s="102"/>
      <c r="AC20" s="102"/>
    </row>
    <row r="21" spans="1:29" hidden="1" x14ac:dyDescent="0.25">
      <c r="A21" s="152">
        <v>36</v>
      </c>
      <c r="B21" s="155">
        <v>65826</v>
      </c>
      <c r="C21" s="155"/>
      <c r="D21" s="102"/>
      <c r="E21" s="155">
        <v>453516</v>
      </c>
      <c r="F21" s="155">
        <v>124800</v>
      </c>
      <c r="G21" s="155">
        <v>14000</v>
      </c>
      <c r="H21" s="155">
        <v>200413</v>
      </c>
      <c r="I21" s="154">
        <f t="shared" si="0"/>
        <v>858555</v>
      </c>
      <c r="J21" s="155">
        <v>50738</v>
      </c>
      <c r="K21" s="155">
        <v>110549</v>
      </c>
      <c r="L21" s="155">
        <v>11310</v>
      </c>
      <c r="M21" s="155">
        <v>68380</v>
      </c>
      <c r="N21" s="155">
        <v>91291</v>
      </c>
      <c r="O21" s="155">
        <v>70000</v>
      </c>
      <c r="P21" s="155">
        <v>34800</v>
      </c>
      <c r="Q21" s="155"/>
      <c r="R21" s="155">
        <v>669276</v>
      </c>
      <c r="S21" s="155">
        <v>1476623</v>
      </c>
      <c r="T21" s="155">
        <v>236708</v>
      </c>
      <c r="U21" s="155">
        <v>4488064</v>
      </c>
      <c r="V21" s="155">
        <v>1228886</v>
      </c>
      <c r="W21" s="155">
        <v>371124</v>
      </c>
      <c r="X21" s="153">
        <f t="shared" si="1"/>
        <v>9766304</v>
      </c>
      <c r="Y21" s="152">
        <v>900</v>
      </c>
      <c r="Z21" s="155">
        <v>69030</v>
      </c>
      <c r="AA21" s="155">
        <v>851150</v>
      </c>
      <c r="AB21" s="102"/>
      <c r="AC21" s="102"/>
    </row>
    <row r="22" spans="1:29" hidden="1" x14ac:dyDescent="0.25">
      <c r="A22" s="152">
        <v>37</v>
      </c>
      <c r="B22" s="155">
        <v>45110</v>
      </c>
      <c r="C22" s="155"/>
      <c r="D22" s="102"/>
      <c r="E22" s="155">
        <v>320608</v>
      </c>
      <c r="F22" s="155">
        <v>173200</v>
      </c>
      <c r="G22" s="155">
        <v>1300</v>
      </c>
      <c r="H22" s="155">
        <v>200645</v>
      </c>
      <c r="I22" s="154">
        <f t="shared" si="0"/>
        <v>740863</v>
      </c>
      <c r="J22" s="155">
        <v>74733</v>
      </c>
      <c r="K22" s="155">
        <v>78670</v>
      </c>
      <c r="L22" s="155">
        <v>5000</v>
      </c>
      <c r="M22" s="155">
        <v>147820</v>
      </c>
      <c r="N22" s="155">
        <v>109055</v>
      </c>
      <c r="O22" s="155">
        <v>89000</v>
      </c>
      <c r="P22" s="155">
        <v>34800</v>
      </c>
      <c r="Q22" s="155"/>
      <c r="R22" s="155">
        <v>715539</v>
      </c>
      <c r="S22" s="155">
        <v>1609714</v>
      </c>
      <c r="T22" s="155">
        <v>200695</v>
      </c>
      <c r="U22" s="155">
        <v>5247863</v>
      </c>
      <c r="V22" s="155">
        <v>1188249</v>
      </c>
      <c r="W22" s="155">
        <v>358851</v>
      </c>
      <c r="X22" s="153">
        <f t="shared" si="1"/>
        <v>10600852</v>
      </c>
      <c r="Y22" s="152"/>
      <c r="Z22" s="155">
        <v>110064</v>
      </c>
      <c r="AA22" s="155">
        <v>639127</v>
      </c>
      <c r="AB22" s="102"/>
      <c r="AC22" s="102"/>
    </row>
    <row r="23" spans="1:29" hidden="1" x14ac:dyDescent="0.25">
      <c r="A23" s="152">
        <v>38</v>
      </c>
      <c r="B23" s="155">
        <v>37413</v>
      </c>
      <c r="C23" s="155">
        <v>0</v>
      </c>
      <c r="D23" s="102"/>
      <c r="E23" s="155">
        <v>343737</v>
      </c>
      <c r="F23" s="155">
        <v>157250</v>
      </c>
      <c r="G23" s="155">
        <v>0</v>
      </c>
      <c r="H23" s="155">
        <v>156510</v>
      </c>
      <c r="I23" s="154">
        <f t="shared" si="0"/>
        <v>694910</v>
      </c>
      <c r="J23" s="155">
        <v>50951</v>
      </c>
      <c r="K23" s="155">
        <v>61188</v>
      </c>
      <c r="L23" s="155">
        <v>0</v>
      </c>
      <c r="M23" s="155">
        <v>147820</v>
      </c>
      <c r="N23" s="155">
        <v>60595</v>
      </c>
      <c r="O23" s="155">
        <v>75000</v>
      </c>
      <c r="P23" s="155">
        <v>34800</v>
      </c>
      <c r="Q23" s="155"/>
      <c r="R23" s="155">
        <v>595254</v>
      </c>
      <c r="S23" s="155">
        <v>1562550</v>
      </c>
      <c r="T23" s="155">
        <v>224010</v>
      </c>
      <c r="U23" s="155">
        <v>5059296</v>
      </c>
      <c r="V23" s="155">
        <v>893481</v>
      </c>
      <c r="W23" s="155">
        <v>269831</v>
      </c>
      <c r="X23" s="153">
        <f t="shared" si="1"/>
        <v>9729686</v>
      </c>
      <c r="Y23" s="152">
        <v>900</v>
      </c>
      <c r="Z23" s="155">
        <v>66114</v>
      </c>
      <c r="AA23" s="155">
        <v>399973</v>
      </c>
      <c r="AB23" s="102"/>
      <c r="AC23" s="102"/>
    </row>
    <row r="24" spans="1:29" hidden="1" x14ac:dyDescent="0.25">
      <c r="A24" s="152">
        <v>41</v>
      </c>
      <c r="B24" s="155">
        <v>52688</v>
      </c>
      <c r="C24" s="155">
        <v>0</v>
      </c>
      <c r="D24" s="102"/>
      <c r="E24" s="155">
        <v>314491</v>
      </c>
      <c r="F24" s="155">
        <v>110750</v>
      </c>
      <c r="G24" s="155">
        <v>0</v>
      </c>
      <c r="H24" s="155">
        <v>226899</v>
      </c>
      <c r="I24" s="154">
        <f t="shared" si="0"/>
        <v>704828</v>
      </c>
      <c r="J24" s="155">
        <v>132018</v>
      </c>
      <c r="K24" s="155">
        <v>96461</v>
      </c>
      <c r="L24" s="155">
        <v>0</v>
      </c>
      <c r="M24" s="155">
        <v>147820</v>
      </c>
      <c r="N24" s="155">
        <v>72730</v>
      </c>
      <c r="O24" s="155">
        <v>40000</v>
      </c>
      <c r="P24" s="155">
        <v>34800</v>
      </c>
      <c r="Q24" s="155"/>
      <c r="R24" s="155">
        <v>644602</v>
      </c>
      <c r="S24" s="155">
        <v>2316054</v>
      </c>
      <c r="T24" s="155">
        <v>843553</v>
      </c>
      <c r="U24" s="155">
        <v>5883517</v>
      </c>
      <c r="V24" s="155">
        <v>1287550</v>
      </c>
      <c r="W24" s="155">
        <v>388840</v>
      </c>
      <c r="X24" s="153">
        <f t="shared" si="1"/>
        <v>12592773</v>
      </c>
      <c r="Y24" s="152">
        <v>1800</v>
      </c>
      <c r="Z24" s="155">
        <v>112980</v>
      </c>
      <c r="AA24" s="155">
        <v>675000</v>
      </c>
      <c r="AB24" s="102"/>
      <c r="AC24" s="102"/>
    </row>
    <row r="25" spans="1:29" hidden="1" x14ac:dyDescent="0.25">
      <c r="A25" s="152">
        <v>42</v>
      </c>
      <c r="B25" s="155">
        <v>79120</v>
      </c>
      <c r="C25" s="155"/>
      <c r="D25" s="102"/>
      <c r="E25" s="155">
        <v>430568</v>
      </c>
      <c r="F25" s="155">
        <v>233700</v>
      </c>
      <c r="G25" s="155">
        <v>2900</v>
      </c>
      <c r="H25" s="155">
        <v>157370</v>
      </c>
      <c r="I25" s="154">
        <f t="shared" si="0"/>
        <v>903658</v>
      </c>
      <c r="J25" s="155">
        <v>42413</v>
      </c>
      <c r="K25" s="155">
        <v>138623</v>
      </c>
      <c r="L25" s="155">
        <v>0</v>
      </c>
      <c r="M25" s="155">
        <v>147820</v>
      </c>
      <c r="N25" s="155">
        <v>120392</v>
      </c>
      <c r="O25" s="155">
        <v>55000</v>
      </c>
      <c r="P25" s="155">
        <v>34800</v>
      </c>
      <c r="Q25" s="155"/>
      <c r="R25" s="155">
        <v>644602</v>
      </c>
      <c r="S25" s="155">
        <v>1284295</v>
      </c>
      <c r="T25" s="155">
        <v>934539</v>
      </c>
      <c r="U25" s="155">
        <v>7549914</v>
      </c>
      <c r="V25" s="155">
        <v>8133718</v>
      </c>
      <c r="W25" s="155">
        <v>2456383</v>
      </c>
      <c r="X25" s="153">
        <f t="shared" si="1"/>
        <v>22446157</v>
      </c>
      <c r="Y25" s="152"/>
      <c r="Z25" s="155">
        <v>70698</v>
      </c>
      <c r="AA25" s="155">
        <v>1060200</v>
      </c>
      <c r="AB25" s="102"/>
      <c r="AC25" s="102"/>
    </row>
    <row r="26" spans="1:29" hidden="1" x14ac:dyDescent="0.25">
      <c r="A26" s="152">
        <v>43</v>
      </c>
      <c r="B26" s="155">
        <v>33913</v>
      </c>
      <c r="C26" s="155">
        <v>0</v>
      </c>
      <c r="D26" s="102"/>
      <c r="E26" s="155">
        <v>332305</v>
      </c>
      <c r="F26" s="155">
        <v>162650</v>
      </c>
      <c r="G26" s="155">
        <v>6000</v>
      </c>
      <c r="H26" s="155">
        <v>238191</v>
      </c>
      <c r="I26" s="154">
        <f t="shared" si="0"/>
        <v>773059</v>
      </c>
      <c r="J26" s="155">
        <v>50460</v>
      </c>
      <c r="K26" s="155">
        <v>81652</v>
      </c>
      <c r="L26" s="155">
        <v>0</v>
      </c>
      <c r="M26" s="155">
        <v>147820</v>
      </c>
      <c r="N26" s="155">
        <v>67062</v>
      </c>
      <c r="O26" s="155">
        <v>89000</v>
      </c>
      <c r="P26" s="155">
        <v>34800</v>
      </c>
      <c r="Q26" s="155"/>
      <c r="R26" s="155">
        <v>644602</v>
      </c>
      <c r="S26" s="155">
        <v>2605139</v>
      </c>
      <c r="T26" s="155">
        <v>245454</v>
      </c>
      <c r="U26" s="155">
        <v>6133458</v>
      </c>
      <c r="V26" s="155">
        <v>1130700</v>
      </c>
      <c r="W26" s="155">
        <v>341471</v>
      </c>
      <c r="X26" s="153">
        <f t="shared" si="1"/>
        <v>12344677</v>
      </c>
      <c r="Y26" s="152">
        <v>1800</v>
      </c>
      <c r="Z26" s="155">
        <v>69030</v>
      </c>
      <c r="AA26" s="155">
        <v>806000</v>
      </c>
      <c r="AB26" s="102"/>
      <c r="AC26" s="102"/>
    </row>
    <row r="27" spans="1:29" hidden="1" x14ac:dyDescent="0.25">
      <c r="A27" s="152">
        <v>44</v>
      </c>
      <c r="B27" s="155">
        <v>34413</v>
      </c>
      <c r="C27" s="155"/>
      <c r="D27" s="102"/>
      <c r="E27" s="155">
        <v>375790</v>
      </c>
      <c r="F27" s="155">
        <v>252250</v>
      </c>
      <c r="G27" s="155">
        <v>3300</v>
      </c>
      <c r="H27" s="155">
        <v>164688</v>
      </c>
      <c r="I27" s="154">
        <f t="shared" si="0"/>
        <v>830441</v>
      </c>
      <c r="J27" s="155">
        <v>52073</v>
      </c>
      <c r="K27" s="155">
        <v>59388</v>
      </c>
      <c r="L27" s="155">
        <v>6000</v>
      </c>
      <c r="M27" s="155">
        <v>147820</v>
      </c>
      <c r="N27" s="155">
        <v>102588</v>
      </c>
      <c r="O27" s="155">
        <v>89000</v>
      </c>
      <c r="P27" s="155">
        <v>34800</v>
      </c>
      <c r="Q27" s="155"/>
      <c r="R27" s="155">
        <v>601423</v>
      </c>
      <c r="S27" s="155">
        <v>1994379</v>
      </c>
      <c r="T27" s="155">
        <v>432502</v>
      </c>
      <c r="U27" s="155">
        <v>4729694</v>
      </c>
      <c r="V27" s="155">
        <v>1266436</v>
      </c>
      <c r="W27" s="155">
        <v>382464</v>
      </c>
      <c r="X27" s="153">
        <f t="shared" si="1"/>
        <v>10729008</v>
      </c>
      <c r="Y27" s="152">
        <v>900</v>
      </c>
      <c r="Z27" s="155">
        <v>70698</v>
      </c>
      <c r="AA27" s="155">
        <v>436035</v>
      </c>
      <c r="AB27" s="102"/>
      <c r="AC27" s="102"/>
    </row>
    <row r="28" spans="1:29" hidden="1" x14ac:dyDescent="0.25">
      <c r="A28" s="152">
        <v>45</v>
      </c>
      <c r="B28" s="155">
        <v>90060</v>
      </c>
      <c r="C28" s="155"/>
      <c r="D28" s="102"/>
      <c r="E28" s="155">
        <v>389100</v>
      </c>
      <c r="F28" s="155">
        <v>222900</v>
      </c>
      <c r="G28" s="155">
        <v>0</v>
      </c>
      <c r="H28" s="155">
        <v>219218</v>
      </c>
      <c r="I28" s="154">
        <f t="shared" si="0"/>
        <v>921278</v>
      </c>
      <c r="J28" s="155">
        <v>126458</v>
      </c>
      <c r="K28" s="155">
        <v>96152</v>
      </c>
      <c r="L28" s="155">
        <v>0</v>
      </c>
      <c r="M28" s="155">
        <v>147820</v>
      </c>
      <c r="N28" s="155">
        <v>93726</v>
      </c>
      <c r="O28" s="155">
        <v>84000</v>
      </c>
      <c r="P28" s="155">
        <v>34800</v>
      </c>
      <c r="Q28" s="155"/>
      <c r="R28" s="155">
        <v>595254</v>
      </c>
      <c r="S28" s="155">
        <v>2264032</v>
      </c>
      <c r="T28" s="155">
        <v>538555</v>
      </c>
      <c r="U28" s="155">
        <v>5667940</v>
      </c>
      <c r="V28" s="155">
        <v>913311</v>
      </c>
      <c r="W28" s="155">
        <v>275820</v>
      </c>
      <c r="X28" s="153">
        <f t="shared" si="1"/>
        <v>11759146</v>
      </c>
      <c r="Y28" s="152"/>
      <c r="Z28" s="155">
        <v>70698</v>
      </c>
      <c r="AA28" s="155">
        <v>893736</v>
      </c>
      <c r="AB28" s="102"/>
      <c r="AC28" s="102"/>
    </row>
    <row r="29" spans="1:29" hidden="1" x14ac:dyDescent="0.25">
      <c r="A29" s="152">
        <v>49</v>
      </c>
      <c r="B29" s="155">
        <v>123461</v>
      </c>
      <c r="C29" s="155">
        <v>0</v>
      </c>
      <c r="D29" s="102"/>
      <c r="E29" s="155">
        <v>634247</v>
      </c>
      <c r="F29" s="155">
        <v>281400</v>
      </c>
      <c r="G29" s="155">
        <v>0</v>
      </c>
      <c r="H29" s="155">
        <v>423704</v>
      </c>
      <c r="I29" s="154">
        <f t="shared" si="0"/>
        <v>1462812</v>
      </c>
      <c r="J29" s="155">
        <v>271404</v>
      </c>
      <c r="K29" s="155">
        <v>254520</v>
      </c>
      <c r="L29" s="155">
        <v>8000</v>
      </c>
      <c r="M29" s="155">
        <v>295639</v>
      </c>
      <c r="N29" s="155">
        <v>154321</v>
      </c>
      <c r="O29" s="155">
        <v>120000</v>
      </c>
      <c r="P29" s="155">
        <v>69600</v>
      </c>
      <c r="Q29" s="155"/>
      <c r="R29" s="155">
        <v>1089758</v>
      </c>
      <c r="S29" s="155">
        <v>5824053</v>
      </c>
      <c r="T29" s="155">
        <v>3234725</v>
      </c>
      <c r="U29" s="155">
        <v>12734903</v>
      </c>
      <c r="V29" s="155">
        <v>3212692</v>
      </c>
      <c r="W29" s="155">
        <v>970233</v>
      </c>
      <c r="X29" s="153">
        <f t="shared" si="1"/>
        <v>29702660</v>
      </c>
      <c r="Y29" s="152">
        <v>3600</v>
      </c>
      <c r="Z29" s="155">
        <v>182010</v>
      </c>
      <c r="AA29" s="155">
        <v>1225000</v>
      </c>
      <c r="AB29" s="102"/>
      <c r="AC29" s="102"/>
    </row>
    <row r="30" spans="1:29" hidden="1" x14ac:dyDescent="0.25">
      <c r="A30" s="152">
        <v>50</v>
      </c>
      <c r="B30" s="155">
        <v>44050</v>
      </c>
      <c r="C30" s="155">
        <v>0</v>
      </c>
      <c r="D30" s="102"/>
      <c r="E30" s="155">
        <v>363757</v>
      </c>
      <c r="F30" s="155">
        <v>203150</v>
      </c>
      <c r="G30" s="155">
        <v>800</v>
      </c>
      <c r="H30" s="155">
        <v>175150</v>
      </c>
      <c r="I30" s="154">
        <f t="shared" si="0"/>
        <v>786907</v>
      </c>
      <c r="J30" s="155">
        <v>41643</v>
      </c>
      <c r="K30" s="155">
        <v>80932</v>
      </c>
      <c r="L30" s="155">
        <v>0</v>
      </c>
      <c r="M30" s="155">
        <v>147820</v>
      </c>
      <c r="N30" s="155">
        <v>69496</v>
      </c>
      <c r="O30" s="155">
        <v>76000</v>
      </c>
      <c r="P30" s="155">
        <v>34800</v>
      </c>
      <c r="Q30" s="155"/>
      <c r="R30" s="155">
        <v>647686</v>
      </c>
      <c r="S30" s="155">
        <v>2582950</v>
      </c>
      <c r="T30" s="155">
        <v>1908380</v>
      </c>
      <c r="U30" s="155">
        <v>6477407</v>
      </c>
      <c r="V30" s="155">
        <v>855171</v>
      </c>
      <c r="W30" s="155">
        <v>258262</v>
      </c>
      <c r="X30" s="153">
        <f t="shared" si="1"/>
        <v>13967454</v>
      </c>
      <c r="Y30" s="152">
        <v>2700</v>
      </c>
      <c r="Z30" s="155">
        <v>66114</v>
      </c>
      <c r="AA30" s="155">
        <v>587500</v>
      </c>
      <c r="AB30" s="102"/>
      <c r="AC30" s="102"/>
    </row>
    <row r="31" spans="1:29" hidden="1" x14ac:dyDescent="0.25">
      <c r="A31" s="152">
        <v>53</v>
      </c>
      <c r="B31" s="155">
        <v>91126</v>
      </c>
      <c r="C31" s="155"/>
      <c r="D31" s="102"/>
      <c r="E31" s="155">
        <v>519221</v>
      </c>
      <c r="F31" s="155">
        <v>189650</v>
      </c>
      <c r="G31" s="155">
        <v>6600</v>
      </c>
      <c r="H31" s="155">
        <v>242462</v>
      </c>
      <c r="I31" s="154">
        <f t="shared" si="0"/>
        <v>1049059</v>
      </c>
      <c r="J31" s="155">
        <v>47963</v>
      </c>
      <c r="K31" s="155">
        <v>67487</v>
      </c>
      <c r="L31" s="155">
        <v>6000</v>
      </c>
      <c r="M31" s="155">
        <v>147820</v>
      </c>
      <c r="N31" s="155">
        <v>92888</v>
      </c>
      <c r="O31" s="155">
        <v>89000</v>
      </c>
      <c r="P31" s="155">
        <v>34800</v>
      </c>
      <c r="Q31" s="155"/>
      <c r="R31" s="155">
        <v>610676</v>
      </c>
      <c r="S31" s="155">
        <v>4652355</v>
      </c>
      <c r="T31" s="155">
        <v>2233138</v>
      </c>
      <c r="U31" s="155">
        <v>7806236</v>
      </c>
      <c r="V31" s="155">
        <v>1061717</v>
      </c>
      <c r="W31" s="155">
        <v>320639</v>
      </c>
      <c r="X31" s="153">
        <f t="shared" si="1"/>
        <v>18219778</v>
      </c>
      <c r="Y31" s="152">
        <v>1800</v>
      </c>
      <c r="Z31" s="155">
        <v>43950</v>
      </c>
      <c r="AA31" s="155">
        <v>501347</v>
      </c>
      <c r="AB31" s="102"/>
      <c r="AC31" s="102"/>
    </row>
    <row r="32" spans="1:29" hidden="1" x14ac:dyDescent="0.25">
      <c r="A32" s="152">
        <v>56</v>
      </c>
      <c r="B32" s="155">
        <v>54688</v>
      </c>
      <c r="C32" s="155">
        <v>0</v>
      </c>
      <c r="D32" s="102"/>
      <c r="E32" s="155">
        <v>370133</v>
      </c>
      <c r="F32" s="155">
        <v>178200</v>
      </c>
      <c r="G32" s="155">
        <v>9000</v>
      </c>
      <c r="H32" s="155">
        <v>166674</v>
      </c>
      <c r="I32" s="154">
        <f t="shared" si="0"/>
        <v>778695</v>
      </c>
      <c r="J32" s="155">
        <v>65892</v>
      </c>
      <c r="K32" s="155">
        <v>116380</v>
      </c>
      <c r="L32" s="155">
        <v>3000</v>
      </c>
      <c r="M32" s="155">
        <v>147820</v>
      </c>
      <c r="N32" s="155">
        <v>85623</v>
      </c>
      <c r="O32" s="155">
        <v>64000</v>
      </c>
      <c r="P32" s="155">
        <v>34800</v>
      </c>
      <c r="Q32" s="155"/>
      <c r="R32" s="155">
        <v>624555</v>
      </c>
      <c r="S32" s="155">
        <v>3432613</v>
      </c>
      <c r="T32" s="155">
        <v>2340560</v>
      </c>
      <c r="U32" s="155">
        <v>8125415</v>
      </c>
      <c r="V32" s="155">
        <v>1746189</v>
      </c>
      <c r="W32" s="155">
        <v>527349</v>
      </c>
      <c r="X32" s="153">
        <f t="shared" si="1"/>
        <v>18092891</v>
      </c>
      <c r="Y32" s="152">
        <v>4500</v>
      </c>
      <c r="Z32" s="155">
        <v>110064</v>
      </c>
      <c r="AA32" s="155">
        <v>598000</v>
      </c>
      <c r="AB32" s="102"/>
      <c r="AC32" s="102"/>
    </row>
    <row r="33" spans="1:29" hidden="1" x14ac:dyDescent="0.25">
      <c r="A33" s="152">
        <v>57</v>
      </c>
      <c r="B33" s="155">
        <v>33613</v>
      </c>
      <c r="C33" s="155">
        <v>0</v>
      </c>
      <c r="D33" s="102"/>
      <c r="E33" s="155">
        <v>417279</v>
      </c>
      <c r="F33" s="155">
        <v>164200</v>
      </c>
      <c r="G33" s="155">
        <v>4400</v>
      </c>
      <c r="H33" s="155">
        <v>237993</v>
      </c>
      <c r="I33" s="154">
        <f t="shared" si="0"/>
        <v>857485</v>
      </c>
      <c r="J33" s="155">
        <v>163613</v>
      </c>
      <c r="K33" s="155">
        <v>123404</v>
      </c>
      <c r="L33" s="155">
        <v>12000</v>
      </c>
      <c r="M33" s="155">
        <v>147820</v>
      </c>
      <c r="N33" s="155">
        <v>107458</v>
      </c>
      <c r="O33" s="155">
        <v>75000</v>
      </c>
      <c r="P33" s="155">
        <v>34800</v>
      </c>
      <c r="Q33" s="155"/>
      <c r="R33" s="155">
        <v>620057</v>
      </c>
      <c r="S33" s="155">
        <v>2070636</v>
      </c>
      <c r="T33" s="155">
        <v>918970</v>
      </c>
      <c r="U33" s="155">
        <v>6579939</v>
      </c>
      <c r="V33" s="155">
        <v>1273155</v>
      </c>
      <c r="W33" s="155">
        <v>384493</v>
      </c>
      <c r="X33" s="153">
        <f t="shared" si="1"/>
        <v>13368830</v>
      </c>
      <c r="Y33" s="152">
        <v>3600</v>
      </c>
      <c r="Z33" s="155">
        <v>112980</v>
      </c>
      <c r="AA33" s="155">
        <v>1080000</v>
      </c>
      <c r="AB33" s="102"/>
      <c r="AC33" s="102"/>
    </row>
    <row r="34" spans="1:29" hidden="1" x14ac:dyDescent="0.25">
      <c r="A34" s="152">
        <v>58</v>
      </c>
      <c r="B34" s="155">
        <v>51688</v>
      </c>
      <c r="C34" s="155">
        <v>0</v>
      </c>
      <c r="D34" s="102"/>
      <c r="E34" s="155">
        <v>312078</v>
      </c>
      <c r="F34" s="155">
        <v>167350</v>
      </c>
      <c r="G34" s="155">
        <v>9000</v>
      </c>
      <c r="H34" s="155">
        <v>107606</v>
      </c>
      <c r="I34" s="154">
        <f t="shared" si="0"/>
        <v>647722</v>
      </c>
      <c r="J34" s="155">
        <v>5982</v>
      </c>
      <c r="K34" s="155">
        <v>125460</v>
      </c>
      <c r="L34" s="155">
        <v>0</v>
      </c>
      <c r="M34" s="155">
        <v>288933</v>
      </c>
      <c r="N34" s="155">
        <v>65425</v>
      </c>
      <c r="O34" s="155">
        <v>84000</v>
      </c>
      <c r="P34" s="155">
        <v>34800</v>
      </c>
      <c r="Q34" s="155"/>
      <c r="R34" s="155">
        <v>416370</v>
      </c>
      <c r="S34" s="155">
        <v>3242633</v>
      </c>
      <c r="T34" s="155">
        <v>1494551</v>
      </c>
      <c r="U34" s="155">
        <v>7147952</v>
      </c>
      <c r="V34" s="155">
        <v>3853477</v>
      </c>
      <c r="W34" s="155">
        <v>1163750</v>
      </c>
      <c r="X34" s="153">
        <f t="shared" si="1"/>
        <v>18571055</v>
      </c>
      <c r="Y34" s="152"/>
      <c r="Z34" s="155">
        <v>70698</v>
      </c>
      <c r="AA34" s="155">
        <v>741000</v>
      </c>
      <c r="AB34" s="102"/>
      <c r="AC34" s="102"/>
    </row>
    <row r="35" spans="1:29" hidden="1" x14ac:dyDescent="0.25">
      <c r="A35" s="152" t="s">
        <v>110</v>
      </c>
      <c r="B35" s="155">
        <v>45550</v>
      </c>
      <c r="C35" s="155">
        <v>0</v>
      </c>
      <c r="D35" s="102"/>
      <c r="E35" s="155">
        <v>368854</v>
      </c>
      <c r="F35" s="155">
        <v>163000</v>
      </c>
      <c r="G35" s="155">
        <v>1300</v>
      </c>
      <c r="H35" s="155">
        <v>261632</v>
      </c>
      <c r="I35" s="154">
        <f t="shared" si="0"/>
        <v>840336</v>
      </c>
      <c r="J35" s="155">
        <v>54629</v>
      </c>
      <c r="K35" s="155">
        <v>114063</v>
      </c>
      <c r="L35" s="155">
        <v>8000</v>
      </c>
      <c r="M35" s="155">
        <v>147820</v>
      </c>
      <c r="N35" s="155">
        <v>122787</v>
      </c>
      <c r="O35" s="155">
        <v>84000</v>
      </c>
      <c r="P35" s="155">
        <v>34800</v>
      </c>
      <c r="Q35" s="155"/>
      <c r="R35" s="155">
        <v>624555</v>
      </c>
      <c r="S35" s="155">
        <v>3994113</v>
      </c>
      <c r="T35" s="155">
        <v>1384318</v>
      </c>
      <c r="U35" s="155">
        <v>6626465</v>
      </c>
      <c r="V35" s="155">
        <v>3561367</v>
      </c>
      <c r="W35" s="155">
        <v>1075533</v>
      </c>
      <c r="X35" s="153">
        <f t="shared" si="1"/>
        <v>18672786</v>
      </c>
      <c r="Y35" s="152">
        <v>1800</v>
      </c>
      <c r="Z35" s="155">
        <v>112980</v>
      </c>
      <c r="AA35" s="155">
        <v>800633</v>
      </c>
      <c r="AB35" s="102"/>
      <c r="AC35" s="102"/>
    </row>
    <row r="36" spans="1:29" hidden="1" x14ac:dyDescent="0.25">
      <c r="A36" s="152" t="s">
        <v>111</v>
      </c>
      <c r="B36" s="155">
        <v>43550</v>
      </c>
      <c r="C36" s="155"/>
      <c r="D36" s="102"/>
      <c r="E36" s="155">
        <v>388881</v>
      </c>
      <c r="F36" s="155">
        <v>83400</v>
      </c>
      <c r="G36" s="155">
        <v>17000</v>
      </c>
      <c r="H36" s="155">
        <v>181209</v>
      </c>
      <c r="I36" s="154">
        <f t="shared" si="0"/>
        <v>714040</v>
      </c>
      <c r="J36" s="155">
        <v>78156</v>
      </c>
      <c r="K36" s="155">
        <v>89982</v>
      </c>
      <c r="L36" s="155">
        <v>45000</v>
      </c>
      <c r="M36" s="155">
        <v>147820</v>
      </c>
      <c r="N36" s="155">
        <v>77559</v>
      </c>
      <c r="O36" s="155">
        <v>55000</v>
      </c>
      <c r="P36" s="155">
        <v>34800</v>
      </c>
      <c r="Q36" s="155"/>
      <c r="R36" s="155">
        <v>616844</v>
      </c>
      <c r="S36" s="155">
        <v>1501293</v>
      </c>
      <c r="T36" s="155">
        <v>33614</v>
      </c>
      <c r="U36" s="155">
        <v>4876140</v>
      </c>
      <c r="V36" s="155">
        <v>2774664</v>
      </c>
      <c r="W36" s="155">
        <v>837949</v>
      </c>
      <c r="X36" s="153">
        <f t="shared" si="1"/>
        <v>11882861</v>
      </c>
      <c r="Y36" s="152"/>
      <c r="Z36" s="155">
        <v>114648</v>
      </c>
      <c r="AA36" s="155">
        <v>729616</v>
      </c>
      <c r="AB36" s="102"/>
      <c r="AC36" s="102"/>
    </row>
    <row r="37" spans="1:29" hidden="1" x14ac:dyDescent="0.25">
      <c r="A37" s="152" t="s">
        <v>112</v>
      </c>
      <c r="B37" s="155">
        <v>56688</v>
      </c>
      <c r="C37" s="155">
        <v>0</v>
      </c>
      <c r="D37" s="102"/>
      <c r="E37" s="155">
        <v>636303</v>
      </c>
      <c r="F37" s="155">
        <v>165600</v>
      </c>
      <c r="G37" s="155">
        <v>0</v>
      </c>
      <c r="H37" s="155">
        <v>214318</v>
      </c>
      <c r="I37" s="154">
        <f t="shared" si="0"/>
        <v>1072909</v>
      </c>
      <c r="J37" s="155">
        <v>32348</v>
      </c>
      <c r="K37" s="155">
        <v>125378</v>
      </c>
      <c r="L37" s="155">
        <v>26000</v>
      </c>
      <c r="M37" s="155">
        <v>147820</v>
      </c>
      <c r="N37" s="155">
        <v>85663</v>
      </c>
      <c r="O37" s="155">
        <v>89000</v>
      </c>
      <c r="P37" s="155">
        <v>34800</v>
      </c>
      <c r="Q37" s="155"/>
      <c r="R37" s="155">
        <v>624555</v>
      </c>
      <c r="S37" s="155">
        <v>1529757</v>
      </c>
      <c r="T37" s="155">
        <v>75137</v>
      </c>
      <c r="U37" s="155">
        <v>5516844</v>
      </c>
      <c r="V37" s="155">
        <v>900922</v>
      </c>
      <c r="W37" s="155">
        <v>272078</v>
      </c>
      <c r="X37" s="153">
        <f t="shared" si="1"/>
        <v>10533211</v>
      </c>
      <c r="Y37" s="152">
        <v>1800</v>
      </c>
      <c r="Z37" s="155">
        <v>70698</v>
      </c>
      <c r="AA37" s="155">
        <v>891051</v>
      </c>
      <c r="AB37" s="102"/>
      <c r="AC37" s="102"/>
    </row>
    <row r="38" spans="1:29" hidden="1" x14ac:dyDescent="0.25">
      <c r="A38" s="152" t="s">
        <v>113</v>
      </c>
      <c r="B38" s="155">
        <v>68300</v>
      </c>
      <c r="C38" s="155"/>
      <c r="D38" s="102"/>
      <c r="E38" s="155">
        <v>265449</v>
      </c>
      <c r="F38" s="155">
        <v>206650</v>
      </c>
      <c r="G38" s="155">
        <v>6800</v>
      </c>
      <c r="H38" s="155">
        <v>202201</v>
      </c>
      <c r="I38" s="154">
        <f t="shared" si="0"/>
        <v>749400</v>
      </c>
      <c r="J38" s="155">
        <v>154665</v>
      </c>
      <c r="K38" s="155">
        <v>50904</v>
      </c>
      <c r="L38" s="155">
        <v>3000</v>
      </c>
      <c r="M38" s="155">
        <v>147820</v>
      </c>
      <c r="N38" s="155">
        <v>69496</v>
      </c>
      <c r="O38" s="155">
        <v>70000</v>
      </c>
      <c r="P38" s="155">
        <v>34800</v>
      </c>
      <c r="Q38" s="155"/>
      <c r="R38" s="155">
        <v>647686</v>
      </c>
      <c r="S38" s="155">
        <v>2321230</v>
      </c>
      <c r="T38" s="155">
        <v>264160</v>
      </c>
      <c r="U38" s="155">
        <v>4994578</v>
      </c>
      <c r="V38" s="155">
        <v>1207442</v>
      </c>
      <c r="W38" s="155">
        <v>364647</v>
      </c>
      <c r="X38" s="153">
        <f t="shared" si="1"/>
        <v>11079828</v>
      </c>
      <c r="Y38" s="152">
        <v>1800</v>
      </c>
      <c r="Z38" s="155">
        <v>69030</v>
      </c>
      <c r="AA38" s="155">
        <v>601000</v>
      </c>
      <c r="AB38" s="102"/>
      <c r="AC38" s="102"/>
    </row>
    <row r="39" spans="1:29" hidden="1" x14ac:dyDescent="0.25">
      <c r="A39" s="152" t="s">
        <v>114</v>
      </c>
      <c r="B39" s="155">
        <v>53888</v>
      </c>
      <c r="C39" s="155"/>
      <c r="D39" s="102"/>
      <c r="E39" s="155">
        <v>326916</v>
      </c>
      <c r="F39" s="155">
        <v>210500</v>
      </c>
      <c r="G39" s="155">
        <v>2400</v>
      </c>
      <c r="H39" s="155">
        <v>268320</v>
      </c>
      <c r="I39" s="154">
        <f t="shared" si="0"/>
        <v>862024</v>
      </c>
      <c r="J39" s="155">
        <v>78863</v>
      </c>
      <c r="K39" s="155">
        <v>86794</v>
      </c>
      <c r="L39" s="155">
        <v>30000</v>
      </c>
      <c r="M39" s="155">
        <v>147820</v>
      </c>
      <c r="N39" s="155">
        <v>104225</v>
      </c>
      <c r="O39" s="155">
        <v>79000</v>
      </c>
      <c r="P39" s="155">
        <v>34800</v>
      </c>
      <c r="Q39" s="155"/>
      <c r="R39" s="155">
        <v>565440</v>
      </c>
      <c r="S39" s="155">
        <v>1734490</v>
      </c>
      <c r="T39" s="155">
        <v>1010969</v>
      </c>
      <c r="U39" s="155">
        <v>6390984</v>
      </c>
      <c r="V39" s="155">
        <v>2880879</v>
      </c>
      <c r="W39" s="155">
        <v>870025</v>
      </c>
      <c r="X39" s="153">
        <f t="shared" si="1"/>
        <v>14876313</v>
      </c>
      <c r="Y39" s="152">
        <v>3600</v>
      </c>
      <c r="Z39" s="155">
        <v>70698</v>
      </c>
      <c r="AA39" s="155">
        <v>1171500</v>
      </c>
      <c r="AB39" s="102"/>
      <c r="AC39" s="102"/>
    </row>
    <row r="40" spans="1:29" hidden="1" x14ac:dyDescent="0.25">
      <c r="A40" s="152" t="s">
        <v>115</v>
      </c>
      <c r="B40" s="155">
        <v>87101</v>
      </c>
      <c r="C40" s="155"/>
      <c r="D40" s="102"/>
      <c r="E40" s="155">
        <v>749471</v>
      </c>
      <c r="F40" s="155">
        <v>179433</v>
      </c>
      <c r="G40" s="155">
        <v>3300</v>
      </c>
      <c r="H40" s="155">
        <v>443798</v>
      </c>
      <c r="I40" s="154">
        <f t="shared" si="0"/>
        <v>1463103</v>
      </c>
      <c r="J40" s="155">
        <v>94373</v>
      </c>
      <c r="K40" s="155">
        <v>236215</v>
      </c>
      <c r="L40" s="155">
        <v>8000</v>
      </c>
      <c r="M40" s="155">
        <v>295639</v>
      </c>
      <c r="N40" s="155">
        <v>160788</v>
      </c>
      <c r="O40" s="155">
        <v>94700</v>
      </c>
      <c r="P40" s="155">
        <v>69600</v>
      </c>
      <c r="Q40" s="155"/>
      <c r="R40" s="155">
        <v>1214412</v>
      </c>
      <c r="S40" s="155">
        <v>4386245</v>
      </c>
      <c r="T40" s="155">
        <v>1954873</v>
      </c>
      <c r="U40" s="155">
        <v>14415520</v>
      </c>
      <c r="V40" s="155">
        <v>8249109</v>
      </c>
      <c r="W40" s="155">
        <v>2491087</v>
      </c>
      <c r="X40" s="153">
        <f t="shared" si="1"/>
        <v>35133664</v>
      </c>
      <c r="Y40" s="152"/>
      <c r="Z40" s="155">
        <v>112980</v>
      </c>
      <c r="AA40" s="155">
        <v>1682771</v>
      </c>
      <c r="AB40" s="102"/>
      <c r="AC40" s="102"/>
    </row>
    <row r="41" spans="1:29" hidden="1" x14ac:dyDescent="0.25">
      <c r="A41" s="152" t="s">
        <v>116</v>
      </c>
      <c r="B41" s="155">
        <v>53688</v>
      </c>
      <c r="C41" s="155"/>
      <c r="D41" s="102"/>
      <c r="E41" s="155">
        <v>256645</v>
      </c>
      <c r="F41" s="155">
        <v>88950</v>
      </c>
      <c r="G41" s="155">
        <v>7000</v>
      </c>
      <c r="H41" s="155">
        <v>253949</v>
      </c>
      <c r="I41" s="154">
        <f t="shared" si="0"/>
        <v>660232</v>
      </c>
      <c r="J41" s="155">
        <v>12411</v>
      </c>
      <c r="K41" s="155">
        <v>117833</v>
      </c>
      <c r="L41" s="155">
        <v>271090</v>
      </c>
      <c r="M41" s="155">
        <v>147820</v>
      </c>
      <c r="N41" s="155">
        <v>93726</v>
      </c>
      <c r="O41" s="155">
        <v>85000</v>
      </c>
      <c r="P41" s="155">
        <v>34800</v>
      </c>
      <c r="Q41" s="155"/>
      <c r="R41" s="155">
        <v>595254</v>
      </c>
      <c r="S41" s="155">
        <v>4643809</v>
      </c>
      <c r="T41" s="155">
        <v>442248</v>
      </c>
      <c r="U41" s="155">
        <v>6771252</v>
      </c>
      <c r="V41" s="155">
        <v>5503462</v>
      </c>
      <c r="W41" s="155">
        <v>1662046</v>
      </c>
      <c r="X41" s="153">
        <f t="shared" si="1"/>
        <v>21040983</v>
      </c>
      <c r="Y41" s="152"/>
      <c r="Z41" s="155">
        <v>70698</v>
      </c>
      <c r="AA41" s="155">
        <v>1313914</v>
      </c>
      <c r="AB41" s="102"/>
      <c r="AC41" s="102"/>
    </row>
    <row r="42" spans="1:29" hidden="1" x14ac:dyDescent="0.25">
      <c r="A42" s="152" t="s">
        <v>117</v>
      </c>
      <c r="B42" s="155">
        <v>100230</v>
      </c>
      <c r="C42" s="155"/>
      <c r="D42" s="102"/>
      <c r="E42" s="155">
        <v>631914</v>
      </c>
      <c r="F42" s="155">
        <v>147400</v>
      </c>
      <c r="G42" s="155">
        <v>10500</v>
      </c>
      <c r="H42" s="155">
        <v>248223</v>
      </c>
      <c r="I42" s="154">
        <f t="shared" si="0"/>
        <v>1138267</v>
      </c>
      <c r="J42" s="155">
        <v>125569</v>
      </c>
      <c r="K42" s="155">
        <v>98342</v>
      </c>
      <c r="L42" s="155">
        <v>5000</v>
      </c>
      <c r="M42" s="155">
        <v>147820</v>
      </c>
      <c r="N42" s="155">
        <v>100992</v>
      </c>
      <c r="O42" s="155">
        <v>65000</v>
      </c>
      <c r="P42" s="155">
        <v>34800</v>
      </c>
      <c r="Q42" s="155"/>
      <c r="R42" s="155">
        <v>624555</v>
      </c>
      <c r="S42" s="155">
        <v>2433420</v>
      </c>
      <c r="T42" s="155">
        <v>912958</v>
      </c>
      <c r="U42" s="155">
        <v>6381628</v>
      </c>
      <c r="V42" s="155">
        <v>1308748</v>
      </c>
      <c r="W42" s="155">
        <v>395242</v>
      </c>
      <c r="X42" s="153">
        <f t="shared" si="1"/>
        <v>13772341</v>
      </c>
      <c r="Y42" s="152">
        <v>1800</v>
      </c>
      <c r="Z42" s="155">
        <v>70698</v>
      </c>
      <c r="AA42" s="155">
        <v>618836</v>
      </c>
      <c r="AB42" s="102"/>
      <c r="AC42" s="102"/>
    </row>
    <row r="43" spans="1:29" hidden="1" x14ac:dyDescent="0.25">
      <c r="A43" s="152" t="s">
        <v>118</v>
      </c>
      <c r="B43" s="155">
        <v>55688</v>
      </c>
      <c r="C43" s="155"/>
      <c r="D43" s="102"/>
      <c r="E43" s="155">
        <v>512913</v>
      </c>
      <c r="F43" s="155">
        <v>188100</v>
      </c>
      <c r="G43" s="155">
        <v>2600</v>
      </c>
      <c r="H43" s="155">
        <v>261333</v>
      </c>
      <c r="I43" s="154">
        <f t="shared" si="0"/>
        <v>1020634</v>
      </c>
      <c r="J43" s="155">
        <v>151323</v>
      </c>
      <c r="K43" s="155">
        <v>127260</v>
      </c>
      <c r="L43" s="155">
        <v>10000</v>
      </c>
      <c r="M43" s="155">
        <v>147820</v>
      </c>
      <c r="N43" s="155">
        <v>115521</v>
      </c>
      <c r="O43" s="155">
        <v>85000</v>
      </c>
      <c r="P43" s="155">
        <v>34800</v>
      </c>
      <c r="Q43" s="155"/>
      <c r="R43" s="155">
        <v>606049</v>
      </c>
      <c r="S43" s="155">
        <v>2113825</v>
      </c>
      <c r="T43" s="155">
        <v>1028470</v>
      </c>
      <c r="U43" s="155">
        <v>6581092</v>
      </c>
      <c r="V43" s="155">
        <v>4153102</v>
      </c>
      <c r="W43" s="155">
        <v>1254237</v>
      </c>
      <c r="X43" s="153">
        <f t="shared" si="1"/>
        <v>17429133</v>
      </c>
      <c r="Y43" s="152">
        <v>2700</v>
      </c>
      <c r="Z43" s="155">
        <v>69030</v>
      </c>
      <c r="AA43" s="155">
        <v>986530</v>
      </c>
      <c r="AB43" s="102"/>
      <c r="AC43" s="102"/>
    </row>
    <row r="44" spans="1:29" hidden="1" x14ac:dyDescent="0.25">
      <c r="A44" s="152" t="s">
        <v>0</v>
      </c>
      <c r="B44" s="155">
        <v>45550</v>
      </c>
      <c r="C44" s="155">
        <v>0</v>
      </c>
      <c r="D44" s="102"/>
      <c r="E44" s="155">
        <v>374140</v>
      </c>
      <c r="F44" s="155">
        <v>74700</v>
      </c>
      <c r="G44" s="155">
        <v>0</v>
      </c>
      <c r="H44" s="155">
        <v>213988</v>
      </c>
      <c r="I44" s="154">
        <f t="shared" si="0"/>
        <v>708378</v>
      </c>
      <c r="J44" s="155">
        <v>41832</v>
      </c>
      <c r="K44" s="155">
        <v>123404</v>
      </c>
      <c r="L44" s="155">
        <v>10000</v>
      </c>
      <c r="M44" s="155">
        <v>147820</v>
      </c>
      <c r="N44" s="155">
        <v>96162</v>
      </c>
      <c r="O44" s="155">
        <v>75000</v>
      </c>
      <c r="P44" s="155">
        <v>34800</v>
      </c>
      <c r="Q44" s="155"/>
      <c r="R44" s="155">
        <v>667259</v>
      </c>
      <c r="S44" s="155">
        <v>2163800</v>
      </c>
      <c r="T44" s="155">
        <v>328957</v>
      </c>
      <c r="U44" s="155">
        <v>5307690</v>
      </c>
      <c r="V44" s="155">
        <v>956557</v>
      </c>
      <c r="W44" s="155">
        <v>288880</v>
      </c>
      <c r="X44" s="153">
        <f t="shared" si="1"/>
        <v>10950539</v>
      </c>
      <c r="Y44" s="152">
        <v>900</v>
      </c>
      <c r="Z44" s="155">
        <v>82134</v>
      </c>
      <c r="AA44" s="155">
        <v>909524</v>
      </c>
      <c r="AB44" s="102"/>
      <c r="AC44" s="102"/>
    </row>
    <row r="45" spans="1:29" hidden="1" x14ac:dyDescent="0.25">
      <c r="A45" s="152" t="s">
        <v>119</v>
      </c>
      <c r="B45" s="155">
        <v>85101</v>
      </c>
      <c r="C45" s="155">
        <v>7500</v>
      </c>
      <c r="D45" s="102"/>
      <c r="E45" s="155">
        <v>481624</v>
      </c>
      <c r="F45" s="155">
        <v>317700</v>
      </c>
      <c r="G45" s="155">
        <v>0</v>
      </c>
      <c r="H45" s="155">
        <v>179090</v>
      </c>
      <c r="I45" s="154">
        <f t="shared" si="0"/>
        <v>1071015</v>
      </c>
      <c r="J45" s="155">
        <v>198516</v>
      </c>
      <c r="K45" s="155">
        <v>196078</v>
      </c>
      <c r="L45" s="155">
        <v>46300</v>
      </c>
      <c r="M45" s="155">
        <v>147820</v>
      </c>
      <c r="N45" s="155">
        <v>79995</v>
      </c>
      <c r="O45" s="155">
        <v>75000</v>
      </c>
      <c r="P45" s="155">
        <v>34800</v>
      </c>
      <c r="Q45" s="155"/>
      <c r="R45" s="155">
        <v>647686</v>
      </c>
      <c r="S45" s="155">
        <v>1989338</v>
      </c>
      <c r="T45" s="155">
        <v>293576</v>
      </c>
      <c r="U45" s="155">
        <v>4555628</v>
      </c>
      <c r="V45" s="155">
        <v>3224257</v>
      </c>
      <c r="W45" s="155">
        <v>973726</v>
      </c>
      <c r="X45" s="153">
        <f t="shared" si="1"/>
        <v>13533735</v>
      </c>
      <c r="Y45" s="152">
        <v>900</v>
      </c>
      <c r="Z45" s="155">
        <v>114648</v>
      </c>
      <c r="AA45" s="155">
        <v>792000</v>
      </c>
      <c r="AB45" s="102"/>
      <c r="AC45" s="102"/>
    </row>
    <row r="46" spans="1:29" hidden="1" x14ac:dyDescent="0.25">
      <c r="A46" s="152" t="s">
        <v>100</v>
      </c>
      <c r="B46" s="155">
        <v>36413</v>
      </c>
      <c r="C46" s="155">
        <v>0</v>
      </c>
      <c r="D46" s="102"/>
      <c r="E46" s="155">
        <v>295104</v>
      </c>
      <c r="F46" s="155">
        <v>306900</v>
      </c>
      <c r="G46" s="155">
        <v>3000</v>
      </c>
      <c r="H46" s="155">
        <v>246567</v>
      </c>
      <c r="I46" s="154">
        <f t="shared" si="0"/>
        <v>887984</v>
      </c>
      <c r="J46" s="155">
        <v>41141</v>
      </c>
      <c r="K46" s="155">
        <v>80095</v>
      </c>
      <c r="L46" s="155">
        <v>7000</v>
      </c>
      <c r="M46" s="155">
        <v>147820</v>
      </c>
      <c r="N46" s="155">
        <v>117118</v>
      </c>
      <c r="O46" s="155">
        <v>90000</v>
      </c>
      <c r="P46" s="155">
        <v>34800</v>
      </c>
      <c r="Q46" s="155"/>
      <c r="R46" s="155">
        <v>647686</v>
      </c>
      <c r="S46" s="155">
        <v>2315868</v>
      </c>
      <c r="T46" s="155">
        <v>583148</v>
      </c>
      <c r="U46" s="155">
        <v>6590940</v>
      </c>
      <c r="V46" s="155">
        <v>1370833</v>
      </c>
      <c r="W46" s="155">
        <v>413992</v>
      </c>
      <c r="X46" s="153">
        <f t="shared" si="1"/>
        <v>13328425</v>
      </c>
      <c r="Y46" s="152"/>
      <c r="Z46" s="155">
        <v>87900</v>
      </c>
      <c r="AA46" s="155">
        <v>893528</v>
      </c>
      <c r="AB46" s="102"/>
      <c r="AC46" s="102"/>
    </row>
    <row r="47" spans="1:29" hidden="1" x14ac:dyDescent="0.25">
      <c r="A47" s="152" t="s">
        <v>101</v>
      </c>
      <c r="B47" s="155">
        <v>99976</v>
      </c>
      <c r="C47" s="155"/>
      <c r="D47" s="102"/>
      <c r="E47" s="155">
        <v>553850</v>
      </c>
      <c r="F47" s="155">
        <v>298650</v>
      </c>
      <c r="G47" s="155">
        <v>30000</v>
      </c>
      <c r="H47" s="155">
        <v>209054</v>
      </c>
      <c r="I47" s="154">
        <f t="shared" si="0"/>
        <v>1191530</v>
      </c>
      <c r="J47" s="155">
        <v>291398</v>
      </c>
      <c r="K47" s="155">
        <v>129193</v>
      </c>
      <c r="L47" s="155">
        <v>15000</v>
      </c>
      <c r="M47" s="155">
        <v>147820</v>
      </c>
      <c r="N47" s="155">
        <v>100951</v>
      </c>
      <c r="O47" s="155">
        <v>90000</v>
      </c>
      <c r="P47" s="155">
        <v>34800</v>
      </c>
      <c r="Q47" s="155"/>
      <c r="R47" s="155">
        <v>595254</v>
      </c>
      <c r="S47" s="155">
        <v>1856122</v>
      </c>
      <c r="T47" s="155">
        <v>996367</v>
      </c>
      <c r="U47" s="155">
        <v>6037955</v>
      </c>
      <c r="V47" s="155">
        <v>2891160</v>
      </c>
      <c r="W47" s="155">
        <v>873130</v>
      </c>
      <c r="X47" s="153">
        <f t="shared" si="1"/>
        <v>15250680</v>
      </c>
      <c r="Y47" s="152">
        <v>1800</v>
      </c>
      <c r="Z47" s="155">
        <v>112980</v>
      </c>
      <c r="AA47" s="155">
        <v>687290</v>
      </c>
      <c r="AB47" s="102"/>
      <c r="AC47" s="102"/>
    </row>
    <row r="48" spans="1:29" x14ac:dyDescent="0.25">
      <c r="A48" s="152" t="s">
        <v>102</v>
      </c>
      <c r="B48" s="155">
        <v>301906</v>
      </c>
      <c r="C48" s="155">
        <v>7500</v>
      </c>
      <c r="D48" s="102"/>
      <c r="E48" s="155">
        <v>410468</v>
      </c>
      <c r="F48" s="155">
        <v>94050</v>
      </c>
      <c r="G48" s="155">
        <v>0</v>
      </c>
      <c r="H48" s="155">
        <v>237628</v>
      </c>
      <c r="I48" s="154">
        <f t="shared" si="0"/>
        <v>1051552</v>
      </c>
      <c r="J48" s="155">
        <v>23214</v>
      </c>
      <c r="K48" s="155">
        <v>171394</v>
      </c>
      <c r="L48" s="155">
        <v>0</v>
      </c>
      <c r="M48" s="155">
        <v>68380</v>
      </c>
      <c r="N48" s="155">
        <v>110692</v>
      </c>
      <c r="O48" s="155">
        <v>90000</v>
      </c>
      <c r="P48" s="155">
        <v>34800</v>
      </c>
      <c r="Q48" s="155"/>
      <c r="R48" s="155">
        <v>597864</v>
      </c>
      <c r="S48" s="155">
        <v>1594994</v>
      </c>
      <c r="T48" s="155">
        <v>546902</v>
      </c>
      <c r="U48" s="155">
        <v>4335882</v>
      </c>
      <c r="V48" s="155">
        <v>8052815</v>
      </c>
      <c r="W48" s="155">
        <v>2431950</v>
      </c>
      <c r="X48" s="153">
        <f t="shared" si="1"/>
        <v>19110439</v>
      </c>
      <c r="Y48" s="152"/>
      <c r="Z48" s="155">
        <v>114648</v>
      </c>
      <c r="AA48" s="155">
        <v>1040922</v>
      </c>
      <c r="AB48" s="102"/>
      <c r="AC48" s="102"/>
    </row>
    <row r="49" spans="1:34" hidden="1" x14ac:dyDescent="0.25">
      <c r="A49" s="152" t="s">
        <v>103</v>
      </c>
      <c r="B49" s="155">
        <v>20275</v>
      </c>
      <c r="C49" s="155">
        <v>0</v>
      </c>
      <c r="D49" s="102"/>
      <c r="E49" s="155">
        <v>197737</v>
      </c>
      <c r="F49" s="155">
        <v>87370</v>
      </c>
      <c r="G49" s="155">
        <v>3300</v>
      </c>
      <c r="H49" s="155">
        <v>77807</v>
      </c>
      <c r="I49" s="154">
        <f t="shared" si="0"/>
        <v>386489</v>
      </c>
      <c r="J49" s="155">
        <v>9648</v>
      </c>
      <c r="K49" s="155">
        <v>111063</v>
      </c>
      <c r="L49" s="155">
        <v>0</v>
      </c>
      <c r="M49" s="155">
        <v>147820</v>
      </c>
      <c r="N49" s="155">
        <v>79995</v>
      </c>
      <c r="O49" s="155">
        <v>50000</v>
      </c>
      <c r="P49" s="155">
        <v>34800</v>
      </c>
      <c r="Q49" s="155">
        <v>99850</v>
      </c>
      <c r="R49" s="155">
        <v>520462</v>
      </c>
      <c r="S49" s="155">
        <v>1094986</v>
      </c>
      <c r="T49" s="155">
        <v>364943</v>
      </c>
      <c r="U49" s="155">
        <v>3749599</v>
      </c>
      <c r="V49" s="155">
        <v>617753</v>
      </c>
      <c r="W49" s="155">
        <v>186561</v>
      </c>
      <c r="X49" s="153">
        <f t="shared" si="1"/>
        <v>7453969</v>
      </c>
      <c r="Y49" s="152"/>
      <c r="Z49" s="155">
        <v>66114</v>
      </c>
      <c r="AA49" s="155">
        <v>611201</v>
      </c>
      <c r="AB49" s="102"/>
      <c r="AC49" s="102"/>
    </row>
    <row r="50" spans="1:34" hidden="1" x14ac:dyDescent="0.25">
      <c r="A50" s="152" t="s">
        <v>104</v>
      </c>
      <c r="B50" s="155">
        <v>68568</v>
      </c>
      <c r="C50" s="155">
        <v>0</v>
      </c>
      <c r="D50" s="102"/>
      <c r="E50" s="155">
        <v>523403</v>
      </c>
      <c r="F50" s="155">
        <v>49100</v>
      </c>
      <c r="G50" s="155">
        <v>9700</v>
      </c>
      <c r="H50" s="155">
        <v>300614</v>
      </c>
      <c r="I50" s="154">
        <f t="shared" si="0"/>
        <v>951385</v>
      </c>
      <c r="J50" s="155">
        <v>43255</v>
      </c>
      <c r="K50" s="155">
        <v>397977</v>
      </c>
      <c r="L50" s="155">
        <v>0</v>
      </c>
      <c r="M50" s="155">
        <v>436754</v>
      </c>
      <c r="N50" s="155">
        <v>133325</v>
      </c>
      <c r="O50" s="155">
        <v>75000</v>
      </c>
      <c r="P50" s="155">
        <v>69600</v>
      </c>
      <c r="Q50" s="155">
        <v>194350</v>
      </c>
      <c r="R50" s="155">
        <v>1116488</v>
      </c>
      <c r="S50" s="155">
        <v>2442642</v>
      </c>
      <c r="T50" s="155">
        <v>234202</v>
      </c>
      <c r="U50" s="155">
        <v>5532846</v>
      </c>
      <c r="V50" s="155">
        <v>1717407</v>
      </c>
      <c r="W50" s="155">
        <v>518657</v>
      </c>
      <c r="X50" s="153">
        <f t="shared" si="1"/>
        <v>13863888</v>
      </c>
      <c r="Y50" s="152">
        <v>2700</v>
      </c>
      <c r="Z50" s="155">
        <v>70698</v>
      </c>
      <c r="AA50" s="155">
        <v>772144</v>
      </c>
      <c r="AB50" s="102"/>
      <c r="AC50" s="102"/>
    </row>
    <row r="51" spans="1:34" hidden="1" x14ac:dyDescent="0.25">
      <c r="A51" s="152" t="s">
        <v>105</v>
      </c>
      <c r="B51" s="155">
        <v>33913</v>
      </c>
      <c r="C51" s="155">
        <v>0</v>
      </c>
      <c r="D51" s="102"/>
      <c r="E51" s="155">
        <v>358670</v>
      </c>
      <c r="F51" s="155">
        <v>59800</v>
      </c>
      <c r="G51" s="155">
        <v>4000</v>
      </c>
      <c r="H51" s="155">
        <v>99892</v>
      </c>
      <c r="I51" s="154">
        <f t="shared" si="0"/>
        <v>556275</v>
      </c>
      <c r="J51" s="155">
        <v>130765</v>
      </c>
      <c r="K51" s="155">
        <v>56560</v>
      </c>
      <c r="L51" s="155">
        <v>0</v>
      </c>
      <c r="M51" s="155">
        <v>147820</v>
      </c>
      <c r="N51" s="155">
        <v>84825</v>
      </c>
      <c r="O51" s="155">
        <v>90000</v>
      </c>
      <c r="P51" s="155">
        <v>34800</v>
      </c>
      <c r="Q51" s="155"/>
      <c r="R51" s="155">
        <v>0</v>
      </c>
      <c r="S51" s="155">
        <v>1285239</v>
      </c>
      <c r="T51" s="155">
        <v>908853</v>
      </c>
      <c r="U51" s="155">
        <v>3331977</v>
      </c>
      <c r="V51" s="155">
        <v>544563</v>
      </c>
      <c r="W51" s="155">
        <v>164458</v>
      </c>
      <c r="X51" s="153">
        <f t="shared" si="1"/>
        <v>7336135</v>
      </c>
      <c r="Y51" s="152">
        <v>900</v>
      </c>
      <c r="Z51" s="155">
        <v>70698</v>
      </c>
      <c r="AA51" s="155">
        <v>646000</v>
      </c>
      <c r="AB51" s="102"/>
      <c r="AC51" s="102"/>
    </row>
    <row r="52" spans="1:34" hidden="1" x14ac:dyDescent="0.25">
      <c r="A52" s="152" t="s">
        <v>106</v>
      </c>
      <c r="B52" s="155">
        <v>43745</v>
      </c>
      <c r="C52" s="155">
        <v>0</v>
      </c>
      <c r="D52" s="102"/>
      <c r="E52" s="155">
        <v>516277</v>
      </c>
      <c r="F52" s="155">
        <v>104830</v>
      </c>
      <c r="G52" s="155">
        <v>0</v>
      </c>
      <c r="H52" s="155">
        <v>155186</v>
      </c>
      <c r="I52" s="154">
        <f t="shared" si="0"/>
        <v>820038</v>
      </c>
      <c r="J52" s="155">
        <v>88791</v>
      </c>
      <c r="K52" s="155">
        <v>94661</v>
      </c>
      <c r="L52" s="155">
        <v>0</v>
      </c>
      <c r="M52" s="155">
        <v>147762</v>
      </c>
      <c r="N52" s="155">
        <v>198512</v>
      </c>
      <c r="O52" s="155">
        <v>70000</v>
      </c>
      <c r="P52" s="155">
        <v>34778</v>
      </c>
      <c r="Q52" s="155"/>
      <c r="R52" s="155">
        <v>519771</v>
      </c>
      <c r="S52" s="155">
        <v>1304779</v>
      </c>
      <c r="T52" s="155">
        <v>248112</v>
      </c>
      <c r="U52" s="155">
        <v>4373920</v>
      </c>
      <c r="V52" s="155">
        <v>694914</v>
      </c>
      <c r="W52" s="155">
        <v>209864</v>
      </c>
      <c r="X52" s="153">
        <f t="shared" si="1"/>
        <v>8805902</v>
      </c>
      <c r="Y52" s="152">
        <v>0</v>
      </c>
      <c r="Z52" s="155">
        <v>68423</v>
      </c>
      <c r="AA52" s="155">
        <v>899990</v>
      </c>
      <c r="AB52" s="102"/>
      <c r="AC52" s="102"/>
    </row>
    <row r="53" spans="1:34" x14ac:dyDescent="0.25">
      <c r="A53" s="156" t="s">
        <v>120</v>
      </c>
      <c r="B53" s="163">
        <f t="shared" ref="B53:AC53" si="2">SUM(B3:B52)</f>
        <v>2944600</v>
      </c>
      <c r="C53" s="163">
        <f t="shared" si="2"/>
        <v>90600</v>
      </c>
      <c r="D53" s="163">
        <f t="shared" si="2"/>
        <v>0</v>
      </c>
      <c r="E53" s="163">
        <f t="shared" si="2"/>
        <v>20673500</v>
      </c>
      <c r="F53" s="163">
        <f t="shared" si="2"/>
        <v>8343100</v>
      </c>
      <c r="G53" s="163">
        <f t="shared" si="2"/>
        <v>222600</v>
      </c>
      <c r="H53" s="163">
        <f t="shared" si="2"/>
        <v>10105100</v>
      </c>
      <c r="I53" s="157">
        <f t="shared" si="2"/>
        <v>42379500</v>
      </c>
      <c r="J53" s="157">
        <f t="shared" si="2"/>
        <v>4000000</v>
      </c>
      <c r="K53" s="157">
        <f t="shared" si="2"/>
        <v>6001500</v>
      </c>
      <c r="L53" s="157">
        <f t="shared" si="2"/>
        <v>731700</v>
      </c>
      <c r="M53" s="157">
        <f t="shared" si="2"/>
        <v>7871600</v>
      </c>
      <c r="N53" s="157">
        <f t="shared" si="2"/>
        <v>4736500</v>
      </c>
      <c r="O53" s="157">
        <f t="shared" si="2"/>
        <v>3998300</v>
      </c>
      <c r="P53" s="157">
        <f t="shared" si="2"/>
        <v>2120600</v>
      </c>
      <c r="Q53" s="157">
        <f t="shared" si="2"/>
        <v>294200</v>
      </c>
      <c r="R53" s="157">
        <f t="shared" si="2"/>
        <v>30404800</v>
      </c>
      <c r="S53" s="157">
        <f t="shared" si="2"/>
        <v>103542300</v>
      </c>
      <c r="T53" s="157">
        <f t="shared" si="2"/>
        <v>39729600</v>
      </c>
      <c r="U53" s="157">
        <f t="shared" si="2"/>
        <v>301637000</v>
      </c>
      <c r="V53" s="158">
        <f t="shared" si="2"/>
        <v>98191200</v>
      </c>
      <c r="W53" s="158">
        <f t="shared" si="2"/>
        <v>29653600</v>
      </c>
      <c r="X53" s="157">
        <f t="shared" si="2"/>
        <v>675292400</v>
      </c>
      <c r="Y53" s="157">
        <f t="shared" si="2"/>
        <v>55800</v>
      </c>
      <c r="Z53" s="158">
        <f t="shared" si="2"/>
        <v>4300700</v>
      </c>
      <c r="AA53" s="158">
        <f t="shared" si="2"/>
        <v>39623500</v>
      </c>
      <c r="AB53" s="158">
        <f t="shared" si="2"/>
        <v>2544300</v>
      </c>
      <c r="AC53" s="158">
        <f t="shared" si="2"/>
        <v>768400</v>
      </c>
    </row>
    <row r="54" spans="1:34" x14ac:dyDescent="0.25">
      <c r="D54" s="159" t="s">
        <v>175</v>
      </c>
      <c r="E54" s="159"/>
      <c r="F54" s="159"/>
      <c r="G54" s="159"/>
      <c r="H54" s="159" t="s">
        <v>123</v>
      </c>
    </row>
    <row r="55" spans="1:34" x14ac:dyDescent="0.25">
      <c r="H55" s="185" t="s">
        <v>176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7" spans="1:34" x14ac:dyDescent="0.25">
      <c r="B57" s="161">
        <v>2944600</v>
      </c>
      <c r="C57" s="163">
        <v>90600</v>
      </c>
      <c r="E57" s="163">
        <v>20673500</v>
      </c>
      <c r="F57" s="163">
        <v>8343100</v>
      </c>
      <c r="G57" s="163">
        <v>222600</v>
      </c>
      <c r="H57" s="172">
        <v>10105100</v>
      </c>
      <c r="I57" s="165">
        <v>42379500</v>
      </c>
      <c r="J57" s="165">
        <v>4000000</v>
      </c>
      <c r="K57" s="166">
        <v>6001500</v>
      </c>
      <c r="L57" s="167">
        <v>731700</v>
      </c>
      <c r="M57" s="167">
        <v>7871600</v>
      </c>
      <c r="N57" s="167">
        <v>4736500</v>
      </c>
      <c r="O57" s="167">
        <v>3998300</v>
      </c>
      <c r="P57" s="167">
        <v>2120600</v>
      </c>
      <c r="Q57" s="167">
        <v>294200</v>
      </c>
      <c r="R57" s="167">
        <v>30404800</v>
      </c>
      <c r="S57" s="167">
        <v>103542300</v>
      </c>
      <c r="T57" s="167">
        <v>39729600</v>
      </c>
      <c r="U57" s="167">
        <v>301637000</v>
      </c>
      <c r="V57" s="167">
        <v>98191200</v>
      </c>
      <c r="W57" s="167">
        <v>29653600</v>
      </c>
      <c r="X57" s="167">
        <v>699466200</v>
      </c>
      <c r="Y57" s="167">
        <v>55800</v>
      </c>
      <c r="Z57" s="167">
        <v>4300700</v>
      </c>
      <c r="AA57" s="167">
        <v>39623500</v>
      </c>
    </row>
    <row r="59" spans="1:34" x14ac:dyDescent="0.25">
      <c r="I59" s="6">
        <f>I53-I57</f>
        <v>0</v>
      </c>
      <c r="U59" s="6">
        <f>U53-U57</f>
        <v>0</v>
      </c>
    </row>
    <row r="60" spans="1:34" x14ac:dyDescent="0.25">
      <c r="A60" s="110" t="s">
        <v>191</v>
      </c>
      <c r="K60" s="235" t="s">
        <v>197</v>
      </c>
      <c r="L60" s="235"/>
      <c r="M60" s="235"/>
    </row>
    <row r="63" spans="1:34" x14ac:dyDescent="0.25">
      <c r="A63" s="145" t="s">
        <v>166</v>
      </c>
      <c r="B63" s="146">
        <v>26999</v>
      </c>
      <c r="C63" s="146">
        <v>26999</v>
      </c>
      <c r="D63" s="146">
        <v>26999</v>
      </c>
      <c r="E63" s="146">
        <v>26999</v>
      </c>
      <c r="F63" s="146">
        <v>26999</v>
      </c>
      <c r="G63" s="146">
        <v>26999</v>
      </c>
      <c r="H63" s="146">
        <v>26999</v>
      </c>
      <c r="I63" s="146">
        <v>22699</v>
      </c>
      <c r="J63" s="146">
        <v>310</v>
      </c>
      <c r="K63" s="146">
        <v>24999</v>
      </c>
      <c r="L63" s="146">
        <v>26999</v>
      </c>
      <c r="M63" s="146">
        <v>26999</v>
      </c>
      <c r="N63" s="146">
        <v>26999</v>
      </c>
      <c r="O63" s="146">
        <v>26999</v>
      </c>
      <c r="P63" s="146">
        <v>26999</v>
      </c>
      <c r="Q63" s="146">
        <v>26999</v>
      </c>
      <c r="R63" s="146">
        <v>26999</v>
      </c>
      <c r="S63" s="148">
        <v>95996</v>
      </c>
      <c r="T63" s="147">
        <v>95995</v>
      </c>
      <c r="U63" s="147">
        <v>24999</v>
      </c>
      <c r="V63" s="149">
        <v>21999</v>
      </c>
      <c r="W63" s="149">
        <v>23999</v>
      </c>
      <c r="X63" s="272"/>
      <c r="Y63" s="148">
        <v>26999</v>
      </c>
      <c r="Z63" s="148">
        <v>28999</v>
      </c>
      <c r="AA63" s="148">
        <v>22999</v>
      </c>
    </row>
    <row r="64" spans="1:34" ht="36.75" x14ac:dyDescent="0.25">
      <c r="A64" s="145" t="s">
        <v>167</v>
      </c>
      <c r="B64" s="146">
        <v>221</v>
      </c>
      <c r="C64" s="146">
        <v>222</v>
      </c>
      <c r="D64" s="146">
        <v>224</v>
      </c>
      <c r="E64" s="146">
        <v>225</v>
      </c>
      <c r="F64" s="146">
        <v>226</v>
      </c>
      <c r="G64" s="146">
        <v>290</v>
      </c>
      <c r="H64" s="146">
        <v>340</v>
      </c>
      <c r="I64" s="146" t="s">
        <v>125</v>
      </c>
      <c r="J64" s="146">
        <v>17561</v>
      </c>
      <c r="K64" s="150" t="s">
        <v>168</v>
      </c>
      <c r="L64" s="146">
        <v>224</v>
      </c>
      <c r="M64" s="146">
        <v>225</v>
      </c>
      <c r="N64" s="146">
        <v>226</v>
      </c>
      <c r="O64" s="150" t="s">
        <v>180</v>
      </c>
      <c r="P64" s="150" t="s">
        <v>182</v>
      </c>
      <c r="Q64" s="150" t="s">
        <v>177</v>
      </c>
      <c r="R64" s="146" t="s">
        <v>179</v>
      </c>
      <c r="S64" s="147" t="s">
        <v>169</v>
      </c>
      <c r="T64" s="147" t="s">
        <v>170</v>
      </c>
      <c r="U64" s="151" t="s">
        <v>174</v>
      </c>
      <c r="V64" s="160">
        <v>211</v>
      </c>
      <c r="W64" s="160">
        <v>213</v>
      </c>
      <c r="X64" s="273"/>
      <c r="Y64" s="148" t="s">
        <v>171</v>
      </c>
      <c r="Z64" s="148" t="s">
        <v>172</v>
      </c>
      <c r="AA64" s="148" t="s">
        <v>173</v>
      </c>
    </row>
    <row r="65" spans="1:27" x14ac:dyDescent="0.25">
      <c r="A65" s="152">
        <v>1</v>
      </c>
      <c r="B65" s="155">
        <v>60300</v>
      </c>
      <c r="C65" s="155">
        <v>0</v>
      </c>
      <c r="D65" s="102"/>
      <c r="E65" s="155">
        <v>276900</v>
      </c>
      <c r="F65" s="155">
        <v>331000</v>
      </c>
      <c r="G65" s="155">
        <v>1000</v>
      </c>
      <c r="H65" s="155">
        <v>345100</v>
      </c>
      <c r="I65" s="186">
        <f>B65+C65+D65+E65+F65+G65+H65+L65+M65+N65+O65+P65+R65</f>
        <v>2078800</v>
      </c>
      <c r="J65" s="102"/>
      <c r="K65" s="155">
        <v>142700</v>
      </c>
      <c r="L65" s="155">
        <v>0</v>
      </c>
      <c r="M65" s="155">
        <v>152200</v>
      </c>
      <c r="N65" s="155">
        <v>222000</v>
      </c>
      <c r="O65" s="155">
        <v>12000</v>
      </c>
      <c r="P65" s="155">
        <v>34800</v>
      </c>
      <c r="Q65" s="155"/>
      <c r="R65" s="155">
        <v>643500</v>
      </c>
      <c r="S65" s="155">
        <v>1464600</v>
      </c>
      <c r="T65" s="155">
        <v>93800</v>
      </c>
      <c r="U65" s="155">
        <v>4048900</v>
      </c>
      <c r="V65" s="155">
        <v>230000</v>
      </c>
      <c r="W65" s="155">
        <v>69500</v>
      </c>
      <c r="X65" s="153"/>
      <c r="Y65" s="152"/>
      <c r="Z65" s="155">
        <v>0</v>
      </c>
      <c r="AA65" s="155">
        <v>214000</v>
      </c>
    </row>
    <row r="67" spans="1:27" x14ac:dyDescent="0.25">
      <c r="F67">
        <v>396000</v>
      </c>
    </row>
    <row r="68" spans="1:27" x14ac:dyDescent="0.25">
      <c r="F68" s="6">
        <f>F65-F67</f>
        <v>-65000</v>
      </c>
    </row>
  </sheetData>
  <mergeCells count="4">
    <mergeCell ref="X1:X2"/>
    <mergeCell ref="AB1:AC1"/>
    <mergeCell ref="K60:M60"/>
    <mergeCell ref="X63:X6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H6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68" sqref="M68"/>
    </sheetView>
  </sheetViews>
  <sheetFormatPr defaultRowHeight="15" x14ac:dyDescent="0.25"/>
  <cols>
    <col min="2" max="2" width="13.140625" bestFit="1" customWidth="1"/>
    <col min="3" max="3" width="10.28515625" bestFit="1" customWidth="1"/>
    <col min="5" max="5" width="13.42578125" bestFit="1" customWidth="1"/>
    <col min="6" max="6" width="12.42578125" bestFit="1" customWidth="1"/>
    <col min="7" max="7" width="11.140625" bestFit="1" customWidth="1"/>
    <col min="8" max="8" width="15.5703125" bestFit="1" customWidth="1"/>
    <col min="9" max="9" width="14.7109375" customWidth="1"/>
    <col min="10" max="11" width="13.140625" bestFit="1" customWidth="1"/>
    <col min="12" max="12" width="11.140625" bestFit="1" customWidth="1"/>
    <col min="13" max="14" width="12.42578125" bestFit="1" customWidth="1"/>
    <col min="15" max="16" width="12.42578125" customWidth="1"/>
    <col min="17" max="17" width="13.28515625" bestFit="1" customWidth="1"/>
    <col min="18" max="18" width="15.5703125" bestFit="1" customWidth="1"/>
    <col min="19" max="19" width="18.140625" bestFit="1" customWidth="1"/>
    <col min="20" max="20" width="15.5703125" bestFit="1" customWidth="1"/>
    <col min="21" max="21" width="14.7109375" customWidth="1"/>
    <col min="22" max="23" width="15.5703125" bestFit="1" customWidth="1"/>
    <col min="24" max="24" width="20.7109375" customWidth="1"/>
    <col min="25" max="25" width="12" bestFit="1" customWidth="1"/>
    <col min="26" max="26" width="13.140625" bestFit="1" customWidth="1"/>
    <col min="27" max="27" width="15.5703125" bestFit="1" customWidth="1"/>
    <col min="28" max="28" width="12.42578125" bestFit="1" customWidth="1"/>
    <col min="29" max="29" width="11.140625" bestFit="1" customWidth="1"/>
  </cols>
  <sheetData>
    <row r="1" spans="1:29" x14ac:dyDescent="0.25">
      <c r="A1" s="145" t="s">
        <v>166</v>
      </c>
      <c r="B1" s="146">
        <v>16561</v>
      </c>
      <c r="C1" s="146">
        <v>16561</v>
      </c>
      <c r="D1" s="146">
        <v>16561</v>
      </c>
      <c r="E1" s="146">
        <v>16561</v>
      </c>
      <c r="F1" s="146">
        <v>16561</v>
      </c>
      <c r="G1" s="146">
        <v>16561</v>
      </c>
      <c r="H1" s="146">
        <v>16561</v>
      </c>
      <c r="I1" s="146" t="s">
        <v>125</v>
      </c>
      <c r="J1" s="146">
        <v>310</v>
      </c>
      <c r="K1" s="146">
        <v>14569</v>
      </c>
      <c r="L1" s="146">
        <v>30561</v>
      </c>
      <c r="M1" s="146">
        <v>19561</v>
      </c>
      <c r="N1" s="146">
        <v>32561</v>
      </c>
      <c r="O1" s="146">
        <v>35561</v>
      </c>
      <c r="P1" s="146">
        <v>36561</v>
      </c>
      <c r="Q1" s="146">
        <v>38561</v>
      </c>
      <c r="R1" s="146">
        <v>34561</v>
      </c>
      <c r="S1" s="148">
        <v>16996</v>
      </c>
      <c r="T1" s="147">
        <v>16995</v>
      </c>
      <c r="U1" s="147">
        <v>14561</v>
      </c>
      <c r="V1" s="149">
        <v>11561</v>
      </c>
      <c r="W1" s="149">
        <v>13561</v>
      </c>
      <c r="X1" s="272" t="s">
        <v>183</v>
      </c>
      <c r="Y1" s="148">
        <v>26999</v>
      </c>
      <c r="Z1" s="148">
        <v>28999</v>
      </c>
      <c r="AA1" s="148">
        <v>22999</v>
      </c>
      <c r="AB1" s="277" t="s">
        <v>196</v>
      </c>
      <c r="AC1" s="277"/>
    </row>
    <row r="2" spans="1:29" ht="36.75" x14ac:dyDescent="0.25">
      <c r="A2" s="145" t="s">
        <v>167</v>
      </c>
      <c r="B2" s="146">
        <v>221</v>
      </c>
      <c r="C2" s="146">
        <v>222</v>
      </c>
      <c r="D2" s="146">
        <v>224</v>
      </c>
      <c r="E2" s="146">
        <v>225</v>
      </c>
      <c r="F2" s="146">
        <v>226</v>
      </c>
      <c r="G2" s="146">
        <v>290</v>
      </c>
      <c r="H2" s="146">
        <v>340</v>
      </c>
      <c r="I2" s="180">
        <v>16561</v>
      </c>
      <c r="J2" s="146">
        <v>17561</v>
      </c>
      <c r="K2" s="150" t="s">
        <v>168</v>
      </c>
      <c r="L2" s="180">
        <v>224</v>
      </c>
      <c r="M2" s="180">
        <v>225</v>
      </c>
      <c r="N2" s="146">
        <v>226</v>
      </c>
      <c r="O2" s="150" t="s">
        <v>180</v>
      </c>
      <c r="P2" s="150" t="s">
        <v>182</v>
      </c>
      <c r="Q2" s="150" t="s">
        <v>177</v>
      </c>
      <c r="R2" s="146" t="s">
        <v>179</v>
      </c>
      <c r="S2" s="147" t="s">
        <v>169</v>
      </c>
      <c r="T2" s="147" t="s">
        <v>170</v>
      </c>
      <c r="U2" s="178" t="s">
        <v>174</v>
      </c>
      <c r="V2" s="177">
        <v>211</v>
      </c>
      <c r="W2" s="177">
        <v>213</v>
      </c>
      <c r="X2" s="273"/>
      <c r="Y2" s="148" t="s">
        <v>171</v>
      </c>
      <c r="Z2" s="148" t="s">
        <v>172</v>
      </c>
      <c r="AA2" s="148" t="s">
        <v>173</v>
      </c>
      <c r="AB2" s="183">
        <v>21999</v>
      </c>
      <c r="AC2" s="183">
        <v>23999</v>
      </c>
    </row>
    <row r="3" spans="1:29" x14ac:dyDescent="0.25">
      <c r="A3" s="152">
        <v>1</v>
      </c>
      <c r="B3" s="155">
        <v>0</v>
      </c>
      <c r="C3" s="155">
        <v>0</v>
      </c>
      <c r="D3" s="102"/>
      <c r="E3" s="155">
        <v>0</v>
      </c>
      <c r="F3" s="155">
        <v>0</v>
      </c>
      <c r="G3" s="155">
        <v>0</v>
      </c>
      <c r="H3" s="155">
        <v>0</v>
      </c>
      <c r="I3" s="154">
        <f t="shared" ref="I3:I52" si="0">B3+C3+D3+E3+F3+G3+H3</f>
        <v>0</v>
      </c>
      <c r="J3" s="155">
        <v>0</v>
      </c>
      <c r="K3" s="155">
        <v>0</v>
      </c>
      <c r="L3" s="155">
        <v>0</v>
      </c>
      <c r="M3" s="155">
        <v>0</v>
      </c>
      <c r="N3" s="155">
        <v>0</v>
      </c>
      <c r="O3" s="155">
        <v>0</v>
      </c>
      <c r="P3" s="155">
        <v>0</v>
      </c>
      <c r="Q3" s="155"/>
      <c r="R3" s="155">
        <v>0</v>
      </c>
      <c r="S3" s="155">
        <v>0</v>
      </c>
      <c r="T3" s="155"/>
      <c r="U3" s="102"/>
      <c r="V3" s="155"/>
      <c r="W3" s="155"/>
      <c r="X3" s="153">
        <f>I3+J3+K3+L3+M3+N3+R3+S3+U3+V3+W3+T3+O3+P3+Q3</f>
        <v>0</v>
      </c>
      <c r="Y3" s="152"/>
      <c r="Z3" s="155">
        <v>0</v>
      </c>
      <c r="AA3" s="155">
        <v>0</v>
      </c>
      <c r="AB3" s="182"/>
      <c r="AC3" s="182"/>
    </row>
    <row r="4" spans="1:29" x14ac:dyDescent="0.25">
      <c r="A4" s="152">
        <v>3</v>
      </c>
      <c r="B4" s="155">
        <v>52438</v>
      </c>
      <c r="C4" s="155">
        <v>0</v>
      </c>
      <c r="D4" s="102"/>
      <c r="E4" s="155">
        <v>610606</v>
      </c>
      <c r="F4" s="155">
        <v>145900</v>
      </c>
      <c r="G4" s="155">
        <v>1800</v>
      </c>
      <c r="H4" s="155">
        <v>169290</v>
      </c>
      <c r="I4" s="154">
        <f t="shared" si="0"/>
        <v>980034</v>
      </c>
      <c r="J4" s="155">
        <v>93009</v>
      </c>
      <c r="K4" s="155">
        <v>199503</v>
      </c>
      <c r="L4" s="155">
        <v>0</v>
      </c>
      <c r="M4" s="155">
        <v>68380</v>
      </c>
      <c r="N4" s="155">
        <v>72690</v>
      </c>
      <c r="O4" s="155">
        <v>89000</v>
      </c>
      <c r="P4" s="155">
        <v>185358</v>
      </c>
      <c r="Q4" s="155"/>
      <c r="R4" s="155">
        <v>672360</v>
      </c>
      <c r="S4" s="155">
        <v>441484</v>
      </c>
      <c r="T4" s="155">
        <v>413735</v>
      </c>
      <c r="U4" s="155">
        <v>6628564</v>
      </c>
      <c r="V4" s="155">
        <v>937561</v>
      </c>
      <c r="W4" s="155">
        <v>283143</v>
      </c>
      <c r="X4" s="153">
        <f t="shared" ref="X4:X52" si="1">I4+J4+K4+L4+M4+N4+R4+S4+U4+V4+W4+T4+O4+P4+Q4</f>
        <v>11064821</v>
      </c>
      <c r="Y4" s="152">
        <v>900</v>
      </c>
      <c r="Z4" s="155">
        <v>43950</v>
      </c>
      <c r="AA4" s="155">
        <v>450000</v>
      </c>
      <c r="AB4" s="184">
        <v>1687080</v>
      </c>
      <c r="AC4" s="184">
        <v>509512</v>
      </c>
    </row>
    <row r="5" spans="1:29" x14ac:dyDescent="0.25">
      <c r="A5" s="152">
        <v>4</v>
      </c>
      <c r="B5" s="155">
        <v>24855</v>
      </c>
      <c r="C5" s="155">
        <v>75600</v>
      </c>
      <c r="D5" s="102"/>
      <c r="E5" s="155">
        <v>644962</v>
      </c>
      <c r="F5" s="155">
        <v>166600</v>
      </c>
      <c r="G5" s="155">
        <v>0</v>
      </c>
      <c r="H5" s="155">
        <v>84099</v>
      </c>
      <c r="I5" s="154">
        <f t="shared" si="0"/>
        <v>996116</v>
      </c>
      <c r="J5" s="155">
        <v>39955</v>
      </c>
      <c r="K5" s="155">
        <v>41782</v>
      </c>
      <c r="L5" s="155">
        <v>0</v>
      </c>
      <c r="M5" s="155">
        <v>0</v>
      </c>
      <c r="N5" s="155">
        <v>44428</v>
      </c>
      <c r="O5" s="155">
        <v>89000</v>
      </c>
      <c r="P5" s="155">
        <v>160464</v>
      </c>
      <c r="Q5" s="155"/>
      <c r="R5" s="155">
        <v>376275</v>
      </c>
      <c r="S5" s="155">
        <v>653097</v>
      </c>
      <c r="T5" s="155">
        <v>169211</v>
      </c>
      <c r="U5" s="155">
        <v>3122768</v>
      </c>
      <c r="V5" s="155">
        <v>367279</v>
      </c>
      <c r="W5" s="155">
        <v>110918</v>
      </c>
      <c r="X5" s="153">
        <f t="shared" si="1"/>
        <v>6171293</v>
      </c>
      <c r="Y5" s="152"/>
      <c r="Z5" s="155">
        <v>110064</v>
      </c>
      <c r="AA5" s="155">
        <v>535905</v>
      </c>
      <c r="AB5" s="184">
        <v>857220</v>
      </c>
      <c r="AC5" s="184">
        <v>258888</v>
      </c>
    </row>
    <row r="6" spans="1:29" x14ac:dyDescent="0.25">
      <c r="A6" s="152">
        <v>5</v>
      </c>
      <c r="B6" s="155">
        <v>33613</v>
      </c>
      <c r="C6" s="155">
        <v>0</v>
      </c>
      <c r="D6" s="102"/>
      <c r="E6" s="155">
        <v>379544</v>
      </c>
      <c r="F6" s="155">
        <v>128800</v>
      </c>
      <c r="G6" s="155">
        <v>1600</v>
      </c>
      <c r="H6" s="155">
        <v>267853</v>
      </c>
      <c r="I6" s="154">
        <f t="shared" si="0"/>
        <v>811410</v>
      </c>
      <c r="J6" s="155">
        <v>11345</v>
      </c>
      <c r="K6" s="155">
        <v>184838</v>
      </c>
      <c r="L6" s="155">
        <v>191500</v>
      </c>
      <c r="M6" s="155">
        <v>147820</v>
      </c>
      <c r="N6" s="155">
        <v>108257</v>
      </c>
      <c r="O6" s="155">
        <v>89000</v>
      </c>
      <c r="P6" s="155">
        <v>34800</v>
      </c>
      <c r="Q6" s="155"/>
      <c r="R6" s="155">
        <v>578291</v>
      </c>
      <c r="S6" s="155">
        <v>1337502</v>
      </c>
      <c r="T6" s="155">
        <v>835941</v>
      </c>
      <c r="U6" s="155">
        <v>6310376</v>
      </c>
      <c r="V6" s="155">
        <v>2418513</v>
      </c>
      <c r="W6" s="155">
        <v>730391</v>
      </c>
      <c r="X6" s="153">
        <f t="shared" si="1"/>
        <v>13789984</v>
      </c>
      <c r="Y6" s="152">
        <v>900</v>
      </c>
      <c r="Z6" s="155">
        <v>112980</v>
      </c>
      <c r="AA6" s="155">
        <v>1035384</v>
      </c>
      <c r="AB6" s="184"/>
      <c r="AC6" s="102"/>
    </row>
    <row r="7" spans="1:29" x14ac:dyDescent="0.25">
      <c r="A7" s="152">
        <v>11</v>
      </c>
      <c r="B7" s="155">
        <v>44050</v>
      </c>
      <c r="C7" s="155"/>
      <c r="D7" s="102"/>
      <c r="E7" s="155">
        <v>316629</v>
      </c>
      <c r="F7" s="155">
        <v>227700</v>
      </c>
      <c r="G7" s="155">
        <v>0</v>
      </c>
      <c r="H7" s="155">
        <v>212232</v>
      </c>
      <c r="I7" s="154">
        <f t="shared" si="0"/>
        <v>800611</v>
      </c>
      <c r="J7" s="155">
        <v>63267</v>
      </c>
      <c r="K7" s="155">
        <v>67564</v>
      </c>
      <c r="L7" s="155">
        <v>0</v>
      </c>
      <c r="M7" s="155">
        <v>147820</v>
      </c>
      <c r="N7" s="155">
        <v>69496</v>
      </c>
      <c r="O7" s="155">
        <v>75000</v>
      </c>
      <c r="P7" s="155">
        <v>34800</v>
      </c>
      <c r="Q7" s="155"/>
      <c r="R7" s="155">
        <v>644602</v>
      </c>
      <c r="S7" s="155">
        <v>2074891</v>
      </c>
      <c r="T7" s="155">
        <v>399506</v>
      </c>
      <c r="U7" s="155">
        <v>4552084</v>
      </c>
      <c r="V7" s="155">
        <v>1252892</v>
      </c>
      <c r="W7" s="155">
        <v>378373</v>
      </c>
      <c r="X7" s="153">
        <f t="shared" si="1"/>
        <v>10560906</v>
      </c>
      <c r="Y7" s="152"/>
      <c r="Z7" s="155">
        <v>124194</v>
      </c>
      <c r="AA7" s="155">
        <v>703250</v>
      </c>
      <c r="AB7" s="102"/>
      <c r="AC7" s="102"/>
    </row>
    <row r="8" spans="1:29" x14ac:dyDescent="0.25">
      <c r="A8" s="152">
        <v>13</v>
      </c>
      <c r="B8" s="155">
        <v>73790</v>
      </c>
      <c r="C8" s="155">
        <v>0</v>
      </c>
      <c r="D8" s="102"/>
      <c r="E8" s="155">
        <v>369096</v>
      </c>
      <c r="F8" s="155">
        <v>163967</v>
      </c>
      <c r="G8" s="155">
        <v>2000</v>
      </c>
      <c r="H8" s="155">
        <v>203955</v>
      </c>
      <c r="I8" s="154">
        <f t="shared" si="0"/>
        <v>812808</v>
      </c>
      <c r="J8" s="155">
        <v>34788</v>
      </c>
      <c r="K8" s="155">
        <v>157340</v>
      </c>
      <c r="L8" s="155">
        <v>0</v>
      </c>
      <c r="M8" s="155">
        <v>147820</v>
      </c>
      <c r="N8" s="155">
        <v>88857</v>
      </c>
      <c r="O8" s="155">
        <v>83000</v>
      </c>
      <c r="P8" s="155">
        <v>34800</v>
      </c>
      <c r="Q8" s="155"/>
      <c r="R8" s="155">
        <v>578291</v>
      </c>
      <c r="S8" s="155">
        <v>1883761</v>
      </c>
      <c r="T8" s="155">
        <v>1028157</v>
      </c>
      <c r="U8" s="155">
        <v>7962995</v>
      </c>
      <c r="V8" s="155">
        <v>780388</v>
      </c>
      <c r="W8" s="155">
        <v>235677</v>
      </c>
      <c r="X8" s="153">
        <f t="shared" si="1"/>
        <v>13828682</v>
      </c>
      <c r="Y8" s="152"/>
      <c r="Z8" s="155">
        <v>69030</v>
      </c>
      <c r="AA8" s="155">
        <v>814749</v>
      </c>
      <c r="AB8" s="102"/>
      <c r="AC8" s="102"/>
    </row>
    <row r="9" spans="1:29" x14ac:dyDescent="0.25">
      <c r="A9" s="152">
        <v>16</v>
      </c>
      <c r="B9" s="155">
        <v>30413</v>
      </c>
      <c r="C9" s="155">
        <v>0</v>
      </c>
      <c r="D9" s="102"/>
      <c r="E9" s="155">
        <v>314601</v>
      </c>
      <c r="F9" s="155">
        <v>93850</v>
      </c>
      <c r="G9" s="155">
        <v>0</v>
      </c>
      <c r="H9" s="155">
        <v>35660</v>
      </c>
      <c r="I9" s="154">
        <f t="shared" si="0"/>
        <v>474524</v>
      </c>
      <c r="J9" s="155">
        <v>54467</v>
      </c>
      <c r="K9" s="155">
        <v>112812</v>
      </c>
      <c r="L9" s="155">
        <v>0</v>
      </c>
      <c r="M9" s="155">
        <v>147820</v>
      </c>
      <c r="N9" s="155">
        <v>38800</v>
      </c>
      <c r="O9" s="155">
        <v>65000</v>
      </c>
      <c r="P9" s="155">
        <v>34800</v>
      </c>
      <c r="Q9" s="155"/>
      <c r="R9" s="155">
        <v>644602</v>
      </c>
      <c r="S9" s="155">
        <v>1217532</v>
      </c>
      <c r="T9" s="155">
        <v>81174</v>
      </c>
      <c r="U9" s="155">
        <v>2442802</v>
      </c>
      <c r="V9" s="155">
        <v>446524</v>
      </c>
      <c r="W9" s="155">
        <v>134850</v>
      </c>
      <c r="X9" s="153">
        <f t="shared" si="1"/>
        <v>5895707</v>
      </c>
      <c r="Y9" s="152">
        <v>900</v>
      </c>
      <c r="Z9" s="155">
        <v>66114</v>
      </c>
      <c r="AA9" s="155">
        <v>213952</v>
      </c>
      <c r="AB9" s="102"/>
      <c r="AC9" s="102"/>
    </row>
    <row r="10" spans="1:29" x14ac:dyDescent="0.25">
      <c r="A10" s="152">
        <v>18</v>
      </c>
      <c r="B10" s="155">
        <v>63278</v>
      </c>
      <c r="C10" s="155">
        <v>0</v>
      </c>
      <c r="D10" s="102"/>
      <c r="E10" s="155">
        <v>358687</v>
      </c>
      <c r="F10" s="155">
        <v>146300</v>
      </c>
      <c r="G10" s="155">
        <v>0</v>
      </c>
      <c r="H10" s="155">
        <v>187964</v>
      </c>
      <c r="I10" s="154">
        <f t="shared" si="0"/>
        <v>756229</v>
      </c>
      <c r="J10" s="155">
        <v>46770</v>
      </c>
      <c r="K10" s="155">
        <v>127260</v>
      </c>
      <c r="L10" s="155">
        <v>0</v>
      </c>
      <c r="M10" s="155">
        <v>147820</v>
      </c>
      <c r="N10" s="155">
        <v>95323</v>
      </c>
      <c r="O10" s="155">
        <v>89000</v>
      </c>
      <c r="P10" s="155">
        <v>34800</v>
      </c>
      <c r="Q10" s="155"/>
      <c r="R10" s="155">
        <v>578291</v>
      </c>
      <c r="S10" s="155">
        <v>1842004</v>
      </c>
      <c r="T10" s="155">
        <v>615956</v>
      </c>
      <c r="U10" s="155">
        <v>6033458</v>
      </c>
      <c r="V10" s="155">
        <v>1167654</v>
      </c>
      <c r="W10" s="155">
        <v>352632</v>
      </c>
      <c r="X10" s="153">
        <f t="shared" si="1"/>
        <v>11887197</v>
      </c>
      <c r="Y10" s="152">
        <v>1800</v>
      </c>
      <c r="Z10" s="155">
        <v>112980</v>
      </c>
      <c r="AA10" s="155">
        <v>588076</v>
      </c>
      <c r="AB10" s="102"/>
      <c r="AC10" s="102"/>
    </row>
    <row r="11" spans="1:29" x14ac:dyDescent="0.25">
      <c r="A11" s="152">
        <v>20</v>
      </c>
      <c r="B11" s="155">
        <v>62326</v>
      </c>
      <c r="C11" s="155">
        <v>0</v>
      </c>
      <c r="D11" s="102"/>
      <c r="E11" s="155">
        <v>370634</v>
      </c>
      <c r="F11" s="155">
        <v>119250</v>
      </c>
      <c r="G11" s="155">
        <v>13000</v>
      </c>
      <c r="H11" s="155">
        <v>213889</v>
      </c>
      <c r="I11" s="154">
        <f t="shared" si="0"/>
        <v>779099</v>
      </c>
      <c r="J11" s="155">
        <v>127209</v>
      </c>
      <c r="K11" s="155">
        <v>131631</v>
      </c>
      <c r="L11" s="155">
        <v>0</v>
      </c>
      <c r="M11" s="155">
        <v>147820</v>
      </c>
      <c r="N11" s="155">
        <v>98557</v>
      </c>
      <c r="O11" s="155">
        <v>89000</v>
      </c>
      <c r="P11" s="155">
        <v>34800</v>
      </c>
      <c r="Q11" s="155"/>
      <c r="R11" s="155">
        <v>595254</v>
      </c>
      <c r="S11" s="155">
        <v>1388045</v>
      </c>
      <c r="T11" s="155">
        <v>804995</v>
      </c>
      <c r="U11" s="155">
        <v>6675943</v>
      </c>
      <c r="V11" s="155">
        <v>882407</v>
      </c>
      <c r="W11" s="155">
        <v>266487</v>
      </c>
      <c r="X11" s="153">
        <f t="shared" si="1"/>
        <v>12021247</v>
      </c>
      <c r="Y11" s="152">
        <v>1800</v>
      </c>
      <c r="Z11" s="155">
        <v>110064</v>
      </c>
      <c r="AA11" s="155">
        <v>960724</v>
      </c>
      <c r="AB11" s="102"/>
      <c r="AC11" s="102"/>
    </row>
    <row r="12" spans="1:29" x14ac:dyDescent="0.25">
      <c r="A12" s="152">
        <v>21</v>
      </c>
      <c r="B12" s="155">
        <v>43750</v>
      </c>
      <c r="C12" s="155">
        <v>0</v>
      </c>
      <c r="D12" s="102"/>
      <c r="E12" s="155">
        <v>361823</v>
      </c>
      <c r="F12" s="155">
        <v>242100</v>
      </c>
      <c r="G12" s="155">
        <v>6500</v>
      </c>
      <c r="H12" s="155">
        <v>180149</v>
      </c>
      <c r="I12" s="154">
        <f t="shared" si="0"/>
        <v>834322</v>
      </c>
      <c r="J12" s="155">
        <v>140497</v>
      </c>
      <c r="K12" s="155">
        <v>127311</v>
      </c>
      <c r="L12" s="155">
        <v>0</v>
      </c>
      <c r="M12" s="155">
        <v>147820</v>
      </c>
      <c r="N12" s="155">
        <v>99354</v>
      </c>
      <c r="O12" s="155">
        <v>92600</v>
      </c>
      <c r="P12" s="155">
        <v>34800</v>
      </c>
      <c r="Q12" s="155"/>
      <c r="R12" s="155">
        <v>616844</v>
      </c>
      <c r="S12" s="155">
        <v>1676705</v>
      </c>
      <c r="T12" s="155">
        <v>1413776</v>
      </c>
      <c r="U12" s="155">
        <v>5992173</v>
      </c>
      <c r="V12" s="155">
        <v>912591</v>
      </c>
      <c r="W12" s="155">
        <v>275602</v>
      </c>
      <c r="X12" s="153">
        <f t="shared" si="1"/>
        <v>12364395</v>
      </c>
      <c r="Y12" s="152">
        <v>900</v>
      </c>
      <c r="Z12" s="155">
        <v>102933</v>
      </c>
      <c r="AA12" s="155">
        <v>962674</v>
      </c>
      <c r="AB12" s="102"/>
      <c r="AC12" s="102"/>
    </row>
    <row r="13" spans="1:29" x14ac:dyDescent="0.25">
      <c r="A13" s="152">
        <v>22</v>
      </c>
      <c r="B13" s="155">
        <v>43050</v>
      </c>
      <c r="C13" s="155">
        <v>0</v>
      </c>
      <c r="D13" s="102"/>
      <c r="E13" s="155">
        <v>412248</v>
      </c>
      <c r="F13" s="155">
        <v>219250</v>
      </c>
      <c r="G13" s="155">
        <v>14000</v>
      </c>
      <c r="H13" s="155">
        <v>173163</v>
      </c>
      <c r="I13" s="154">
        <f t="shared" si="0"/>
        <v>861711</v>
      </c>
      <c r="J13" s="155">
        <v>76565</v>
      </c>
      <c r="K13" s="155">
        <v>99751</v>
      </c>
      <c r="L13" s="155">
        <v>0</v>
      </c>
      <c r="M13" s="155">
        <v>147820</v>
      </c>
      <c r="N13" s="155">
        <v>84825</v>
      </c>
      <c r="O13" s="155">
        <v>70000</v>
      </c>
      <c r="P13" s="155">
        <v>34800</v>
      </c>
      <c r="Q13" s="155"/>
      <c r="R13" s="155">
        <v>490391</v>
      </c>
      <c r="S13" s="155">
        <v>1075354</v>
      </c>
      <c r="T13" s="155">
        <v>816590</v>
      </c>
      <c r="U13" s="155">
        <v>7084555</v>
      </c>
      <c r="V13" s="155">
        <v>739758</v>
      </c>
      <c r="W13" s="155">
        <v>223407</v>
      </c>
      <c r="X13" s="153">
        <f t="shared" si="1"/>
        <v>11805527</v>
      </c>
      <c r="Y13" s="152"/>
      <c r="Z13" s="155">
        <v>69030</v>
      </c>
      <c r="AA13" s="155">
        <v>864800</v>
      </c>
      <c r="AB13" s="102"/>
      <c r="AC13" s="102"/>
    </row>
    <row r="14" spans="1:29" x14ac:dyDescent="0.25">
      <c r="A14" s="152">
        <v>23</v>
      </c>
      <c r="B14" s="155">
        <v>40550</v>
      </c>
      <c r="C14" s="155"/>
      <c r="D14" s="102"/>
      <c r="E14" s="155">
        <v>429325</v>
      </c>
      <c r="F14" s="155">
        <v>193250</v>
      </c>
      <c r="G14" s="155">
        <v>3000</v>
      </c>
      <c r="H14" s="155">
        <v>214915</v>
      </c>
      <c r="I14" s="154">
        <f t="shared" si="0"/>
        <v>881040</v>
      </c>
      <c r="J14" s="155">
        <v>157560</v>
      </c>
      <c r="K14" s="155">
        <v>83555</v>
      </c>
      <c r="L14" s="155">
        <v>0</v>
      </c>
      <c r="M14" s="155">
        <v>147820</v>
      </c>
      <c r="N14" s="155">
        <v>89654</v>
      </c>
      <c r="O14" s="155">
        <v>94000</v>
      </c>
      <c r="P14" s="155">
        <v>34800</v>
      </c>
      <c r="Q14" s="155"/>
      <c r="R14" s="155">
        <v>684697</v>
      </c>
      <c r="S14" s="155">
        <v>2821932</v>
      </c>
      <c r="T14" s="155">
        <v>740377</v>
      </c>
      <c r="U14" s="155">
        <v>6531821</v>
      </c>
      <c r="V14" s="155">
        <v>1010831</v>
      </c>
      <c r="W14" s="155">
        <v>305271</v>
      </c>
      <c r="X14" s="153">
        <f t="shared" si="1"/>
        <v>13583358</v>
      </c>
      <c r="Y14" s="152"/>
      <c r="Z14" s="155">
        <v>94110</v>
      </c>
      <c r="AA14" s="155">
        <v>750000</v>
      </c>
      <c r="AB14" s="102"/>
      <c r="AC14" s="102"/>
    </row>
    <row r="15" spans="1:29" x14ac:dyDescent="0.25">
      <c r="A15" s="152">
        <v>26</v>
      </c>
      <c r="B15" s="155">
        <v>35413</v>
      </c>
      <c r="C15" s="155">
        <v>0</v>
      </c>
      <c r="D15" s="102"/>
      <c r="E15" s="155">
        <v>460850</v>
      </c>
      <c r="F15" s="155">
        <v>162800</v>
      </c>
      <c r="G15" s="155">
        <v>5000</v>
      </c>
      <c r="H15" s="155">
        <v>103831</v>
      </c>
      <c r="I15" s="154">
        <f t="shared" si="0"/>
        <v>767894</v>
      </c>
      <c r="J15" s="155">
        <v>58594</v>
      </c>
      <c r="K15" s="155">
        <v>205673</v>
      </c>
      <c r="L15" s="155">
        <v>0</v>
      </c>
      <c r="M15" s="155">
        <v>147820</v>
      </c>
      <c r="N15" s="155">
        <v>73528</v>
      </c>
      <c r="O15" s="155">
        <v>75000</v>
      </c>
      <c r="P15" s="155">
        <v>34800</v>
      </c>
      <c r="Q15" s="155"/>
      <c r="R15" s="155">
        <v>629181</v>
      </c>
      <c r="S15" s="155">
        <v>1707464</v>
      </c>
      <c r="T15" s="155">
        <v>243891</v>
      </c>
      <c r="U15" s="155">
        <v>4124165</v>
      </c>
      <c r="V15" s="155">
        <v>699021</v>
      </c>
      <c r="W15" s="155">
        <v>211104</v>
      </c>
      <c r="X15" s="153">
        <f t="shared" si="1"/>
        <v>8978135</v>
      </c>
      <c r="Y15" s="152">
        <v>1800</v>
      </c>
      <c r="Z15" s="155">
        <v>70698</v>
      </c>
      <c r="AA15" s="155">
        <v>455000</v>
      </c>
      <c r="AB15" s="102"/>
      <c r="AC15" s="102"/>
    </row>
    <row r="16" spans="1:29" x14ac:dyDescent="0.25">
      <c r="A16" s="152">
        <v>27</v>
      </c>
      <c r="B16" s="155">
        <v>85781</v>
      </c>
      <c r="C16" s="155">
        <v>0</v>
      </c>
      <c r="D16" s="102"/>
      <c r="E16" s="155">
        <v>793356</v>
      </c>
      <c r="F16" s="155">
        <v>351350</v>
      </c>
      <c r="G16" s="155">
        <v>1500</v>
      </c>
      <c r="H16" s="155">
        <v>388515</v>
      </c>
      <c r="I16" s="154">
        <f t="shared" si="0"/>
        <v>1620502</v>
      </c>
      <c r="J16" s="155">
        <v>127323</v>
      </c>
      <c r="K16" s="155">
        <v>175439</v>
      </c>
      <c r="L16" s="155">
        <v>0</v>
      </c>
      <c r="M16" s="155">
        <v>436753</v>
      </c>
      <c r="N16" s="155">
        <v>193121</v>
      </c>
      <c r="O16" s="155">
        <v>160000</v>
      </c>
      <c r="P16" s="155">
        <v>69600</v>
      </c>
      <c r="Q16" s="155"/>
      <c r="R16" s="155">
        <v>460320</v>
      </c>
      <c r="S16" s="155">
        <v>2001329</v>
      </c>
      <c r="T16" s="155">
        <v>1624169</v>
      </c>
      <c r="U16" s="155">
        <v>10940747</v>
      </c>
      <c r="V16" s="155">
        <v>2737163</v>
      </c>
      <c r="W16" s="155">
        <v>826623</v>
      </c>
      <c r="X16" s="153">
        <f t="shared" si="1"/>
        <v>21373089</v>
      </c>
      <c r="Y16" s="152">
        <v>1800</v>
      </c>
      <c r="Z16" s="155">
        <v>97446</v>
      </c>
      <c r="AA16" s="155">
        <v>1900250</v>
      </c>
      <c r="AB16" s="102"/>
      <c r="AC16" s="102"/>
    </row>
    <row r="17" spans="1:29" x14ac:dyDescent="0.25">
      <c r="A17" s="152">
        <v>28</v>
      </c>
      <c r="B17" s="155">
        <v>45644</v>
      </c>
      <c r="C17" s="155"/>
      <c r="D17" s="102"/>
      <c r="E17" s="155">
        <v>297077</v>
      </c>
      <c r="F17" s="155">
        <v>110800</v>
      </c>
      <c r="G17" s="155">
        <v>3000</v>
      </c>
      <c r="H17" s="155">
        <v>104725</v>
      </c>
      <c r="I17" s="154">
        <f t="shared" si="0"/>
        <v>561246</v>
      </c>
      <c r="J17" s="155">
        <v>23355</v>
      </c>
      <c r="K17" s="155">
        <v>89982</v>
      </c>
      <c r="L17" s="155">
        <v>0</v>
      </c>
      <c r="M17" s="155">
        <v>147820</v>
      </c>
      <c r="N17" s="155">
        <v>71093</v>
      </c>
      <c r="O17" s="155">
        <v>84000</v>
      </c>
      <c r="P17" s="155">
        <v>34800</v>
      </c>
      <c r="Q17" s="155"/>
      <c r="R17" s="155">
        <v>596797</v>
      </c>
      <c r="S17" s="155">
        <v>1614004</v>
      </c>
      <c r="T17" s="155">
        <v>197878</v>
      </c>
      <c r="U17" s="155">
        <v>4212231</v>
      </c>
      <c r="V17" s="155">
        <v>767090</v>
      </c>
      <c r="W17" s="155">
        <v>231661</v>
      </c>
      <c r="X17" s="153">
        <f t="shared" si="1"/>
        <v>8631957</v>
      </c>
      <c r="Y17" s="152"/>
      <c r="Z17" s="155">
        <v>70698</v>
      </c>
      <c r="AA17" s="155">
        <v>446138</v>
      </c>
      <c r="AB17" s="102"/>
      <c r="AC17" s="102"/>
    </row>
    <row r="18" spans="1:29" x14ac:dyDescent="0.25">
      <c r="A18" s="152">
        <v>31</v>
      </c>
      <c r="B18" s="155">
        <v>44050</v>
      </c>
      <c r="C18" s="155"/>
      <c r="D18" s="102"/>
      <c r="E18" s="155">
        <v>447280</v>
      </c>
      <c r="F18" s="155">
        <v>182750</v>
      </c>
      <c r="G18" s="155">
        <v>8000</v>
      </c>
      <c r="H18" s="155">
        <v>209913</v>
      </c>
      <c r="I18" s="154">
        <f t="shared" si="0"/>
        <v>891993</v>
      </c>
      <c r="J18" s="155">
        <v>55782</v>
      </c>
      <c r="K18" s="155">
        <v>110292</v>
      </c>
      <c r="L18" s="155">
        <v>4500</v>
      </c>
      <c r="M18" s="155">
        <v>147820</v>
      </c>
      <c r="N18" s="155">
        <v>113087</v>
      </c>
      <c r="O18" s="155">
        <v>94000</v>
      </c>
      <c r="P18" s="155">
        <v>34800</v>
      </c>
      <c r="Q18" s="155"/>
      <c r="R18" s="155">
        <v>556049</v>
      </c>
      <c r="S18" s="155">
        <v>1314794</v>
      </c>
      <c r="T18" s="155">
        <v>1110177</v>
      </c>
      <c r="U18" s="155">
        <v>6485252</v>
      </c>
      <c r="V18" s="155">
        <v>1621463</v>
      </c>
      <c r="W18" s="155">
        <v>489682</v>
      </c>
      <c r="X18" s="153">
        <f t="shared" si="1"/>
        <v>13029691</v>
      </c>
      <c r="Y18" s="152">
        <v>900</v>
      </c>
      <c r="Z18" s="155">
        <v>112980</v>
      </c>
      <c r="AA18" s="155">
        <v>848567</v>
      </c>
      <c r="AB18" s="102"/>
      <c r="AC18" s="102"/>
    </row>
    <row r="19" spans="1:29" x14ac:dyDescent="0.25">
      <c r="A19" s="152">
        <v>33</v>
      </c>
      <c r="B19" s="155">
        <v>40550</v>
      </c>
      <c r="C19" s="155">
        <v>0</v>
      </c>
      <c r="D19" s="102"/>
      <c r="E19" s="155">
        <v>309326</v>
      </c>
      <c r="F19" s="155">
        <v>74400</v>
      </c>
      <c r="G19" s="155">
        <v>5000</v>
      </c>
      <c r="H19" s="155">
        <v>198525</v>
      </c>
      <c r="I19" s="154">
        <f t="shared" si="0"/>
        <v>627801</v>
      </c>
      <c r="J19" s="155">
        <v>20444</v>
      </c>
      <c r="K19" s="155">
        <v>113120</v>
      </c>
      <c r="L19" s="155">
        <v>0</v>
      </c>
      <c r="M19" s="155">
        <v>147820</v>
      </c>
      <c r="N19" s="155">
        <v>91291</v>
      </c>
      <c r="O19" s="155">
        <v>80000</v>
      </c>
      <c r="P19" s="155">
        <v>34800</v>
      </c>
      <c r="Q19" s="155"/>
      <c r="R19" s="155">
        <v>595254</v>
      </c>
      <c r="S19" s="155">
        <v>1240881</v>
      </c>
      <c r="T19" s="155">
        <v>1317153</v>
      </c>
      <c r="U19" s="155">
        <v>8130964</v>
      </c>
      <c r="V19" s="155">
        <v>1168696</v>
      </c>
      <c r="W19" s="155">
        <v>352946</v>
      </c>
      <c r="X19" s="153">
        <f t="shared" si="1"/>
        <v>13921170</v>
      </c>
      <c r="Y19" s="152"/>
      <c r="Z19" s="155">
        <v>43950</v>
      </c>
      <c r="AA19" s="155">
        <v>602692</v>
      </c>
      <c r="AB19" s="102"/>
      <c r="AC19" s="102"/>
    </row>
    <row r="20" spans="1:29" x14ac:dyDescent="0.25">
      <c r="A20" s="152">
        <v>34</v>
      </c>
      <c r="B20" s="155">
        <v>43750</v>
      </c>
      <c r="C20" s="155">
        <v>0</v>
      </c>
      <c r="D20" s="102"/>
      <c r="E20" s="155">
        <v>372007</v>
      </c>
      <c r="F20" s="155">
        <v>166450</v>
      </c>
      <c r="G20" s="155">
        <v>0</v>
      </c>
      <c r="H20" s="155">
        <v>184090</v>
      </c>
      <c r="I20" s="154">
        <f t="shared" si="0"/>
        <v>766297</v>
      </c>
      <c r="J20" s="155">
        <v>41832</v>
      </c>
      <c r="K20" s="155">
        <v>75585</v>
      </c>
      <c r="L20" s="155">
        <v>0</v>
      </c>
      <c r="M20" s="155">
        <v>147820</v>
      </c>
      <c r="N20" s="155">
        <v>79157</v>
      </c>
      <c r="O20" s="155">
        <v>70000</v>
      </c>
      <c r="P20" s="155">
        <v>34800</v>
      </c>
      <c r="Q20" s="155"/>
      <c r="R20" s="155">
        <v>555827</v>
      </c>
      <c r="S20" s="155">
        <v>1627545</v>
      </c>
      <c r="T20" s="155">
        <v>273707</v>
      </c>
      <c r="U20" s="155">
        <v>4403564</v>
      </c>
      <c r="V20" s="155">
        <v>2414005</v>
      </c>
      <c r="W20" s="155">
        <v>729030</v>
      </c>
      <c r="X20" s="153">
        <f t="shared" si="1"/>
        <v>11219169</v>
      </c>
      <c r="Y20" s="152">
        <v>900</v>
      </c>
      <c r="Z20" s="155">
        <v>114648</v>
      </c>
      <c r="AA20" s="155">
        <v>948821</v>
      </c>
      <c r="AB20" s="102"/>
      <c r="AC20" s="102"/>
    </row>
    <row r="21" spans="1:29" x14ac:dyDescent="0.25">
      <c r="A21" s="152">
        <v>36</v>
      </c>
      <c r="B21" s="155">
        <v>65826</v>
      </c>
      <c r="C21" s="155"/>
      <c r="D21" s="102"/>
      <c r="E21" s="155">
        <v>453516</v>
      </c>
      <c r="F21" s="155">
        <v>124800</v>
      </c>
      <c r="G21" s="155">
        <v>14000</v>
      </c>
      <c r="H21" s="155">
        <v>200413</v>
      </c>
      <c r="I21" s="154">
        <f t="shared" si="0"/>
        <v>858555</v>
      </c>
      <c r="J21" s="155">
        <v>50738</v>
      </c>
      <c r="K21" s="155">
        <v>110549</v>
      </c>
      <c r="L21" s="155">
        <v>11310</v>
      </c>
      <c r="M21" s="155">
        <v>68380</v>
      </c>
      <c r="N21" s="155">
        <v>91291</v>
      </c>
      <c r="O21" s="155">
        <v>70000</v>
      </c>
      <c r="P21" s="155">
        <v>34800</v>
      </c>
      <c r="Q21" s="155"/>
      <c r="R21" s="155">
        <v>669276</v>
      </c>
      <c r="S21" s="155">
        <v>1476623</v>
      </c>
      <c r="T21" s="155">
        <v>230802</v>
      </c>
      <c r="U21" s="155">
        <v>4488064</v>
      </c>
      <c r="V21" s="155">
        <v>1278410</v>
      </c>
      <c r="W21" s="155">
        <v>386080</v>
      </c>
      <c r="X21" s="153">
        <f t="shared" si="1"/>
        <v>9824878</v>
      </c>
      <c r="Y21" s="152">
        <v>900</v>
      </c>
      <c r="Z21" s="155">
        <v>69030</v>
      </c>
      <c r="AA21" s="155">
        <v>851150</v>
      </c>
      <c r="AB21" s="102"/>
      <c r="AC21" s="102"/>
    </row>
    <row r="22" spans="1:29" x14ac:dyDescent="0.25">
      <c r="A22" s="152">
        <v>37</v>
      </c>
      <c r="B22" s="155">
        <v>45110</v>
      </c>
      <c r="C22" s="155"/>
      <c r="D22" s="102"/>
      <c r="E22" s="155">
        <v>320608</v>
      </c>
      <c r="F22" s="155">
        <v>173200</v>
      </c>
      <c r="G22" s="155">
        <v>1300</v>
      </c>
      <c r="H22" s="155">
        <v>200645</v>
      </c>
      <c r="I22" s="154">
        <f t="shared" si="0"/>
        <v>740863</v>
      </c>
      <c r="J22" s="155">
        <v>74733</v>
      </c>
      <c r="K22" s="155">
        <v>78670</v>
      </c>
      <c r="L22" s="155">
        <v>5000</v>
      </c>
      <c r="M22" s="155">
        <v>147820</v>
      </c>
      <c r="N22" s="155">
        <v>109055</v>
      </c>
      <c r="O22" s="155">
        <v>89000</v>
      </c>
      <c r="P22" s="155">
        <v>34800</v>
      </c>
      <c r="Q22" s="155"/>
      <c r="R22" s="155">
        <v>715539</v>
      </c>
      <c r="S22" s="155">
        <v>1609714</v>
      </c>
      <c r="T22" s="155">
        <v>190249</v>
      </c>
      <c r="U22" s="155">
        <v>5247863</v>
      </c>
      <c r="V22" s="155">
        <v>1236136</v>
      </c>
      <c r="W22" s="155">
        <v>373313</v>
      </c>
      <c r="X22" s="153">
        <f t="shared" si="1"/>
        <v>10652755</v>
      </c>
      <c r="Y22" s="152"/>
      <c r="Z22" s="155">
        <v>110064</v>
      </c>
      <c r="AA22" s="155">
        <v>639127</v>
      </c>
      <c r="AB22" s="102"/>
      <c r="AC22" s="102"/>
    </row>
    <row r="23" spans="1:29" x14ac:dyDescent="0.25">
      <c r="A23" s="152">
        <v>38</v>
      </c>
      <c r="B23" s="155">
        <v>37413</v>
      </c>
      <c r="C23" s="155">
        <v>0</v>
      </c>
      <c r="D23" s="102"/>
      <c r="E23" s="155">
        <v>343737</v>
      </c>
      <c r="F23" s="155">
        <v>157250</v>
      </c>
      <c r="G23" s="155">
        <v>0</v>
      </c>
      <c r="H23" s="155">
        <v>156510</v>
      </c>
      <c r="I23" s="154">
        <f t="shared" si="0"/>
        <v>694910</v>
      </c>
      <c r="J23" s="155">
        <v>50951</v>
      </c>
      <c r="K23" s="155">
        <v>61188</v>
      </c>
      <c r="L23" s="155">
        <v>0</v>
      </c>
      <c r="M23" s="155">
        <v>147820</v>
      </c>
      <c r="N23" s="155">
        <v>60595</v>
      </c>
      <c r="O23" s="155">
        <v>75000</v>
      </c>
      <c r="P23" s="155">
        <v>34800</v>
      </c>
      <c r="Q23" s="155"/>
      <c r="R23" s="155">
        <v>595254</v>
      </c>
      <c r="S23" s="155">
        <v>1562550</v>
      </c>
      <c r="T23" s="155">
        <v>218613</v>
      </c>
      <c r="U23" s="155">
        <v>5059296</v>
      </c>
      <c r="V23" s="155">
        <v>929488</v>
      </c>
      <c r="W23" s="155">
        <v>280705</v>
      </c>
      <c r="X23" s="153">
        <f t="shared" si="1"/>
        <v>9771170</v>
      </c>
      <c r="Y23" s="152">
        <v>900</v>
      </c>
      <c r="Z23" s="155">
        <v>66114</v>
      </c>
      <c r="AA23" s="155">
        <v>399973</v>
      </c>
      <c r="AB23" s="102"/>
      <c r="AC23" s="102"/>
    </row>
    <row r="24" spans="1:29" x14ac:dyDescent="0.25">
      <c r="A24" s="152">
        <v>41</v>
      </c>
      <c r="B24" s="155">
        <v>52688</v>
      </c>
      <c r="C24" s="155">
        <v>0</v>
      </c>
      <c r="D24" s="102"/>
      <c r="E24" s="155">
        <v>314491</v>
      </c>
      <c r="F24" s="155">
        <v>110750</v>
      </c>
      <c r="G24" s="155">
        <v>0</v>
      </c>
      <c r="H24" s="155">
        <v>226899</v>
      </c>
      <c r="I24" s="154">
        <f t="shared" si="0"/>
        <v>704828</v>
      </c>
      <c r="J24" s="155">
        <v>132018</v>
      </c>
      <c r="K24" s="155">
        <v>96461</v>
      </c>
      <c r="L24" s="155">
        <v>0</v>
      </c>
      <c r="M24" s="155">
        <v>147820</v>
      </c>
      <c r="N24" s="155">
        <v>72730</v>
      </c>
      <c r="O24" s="155">
        <v>40000</v>
      </c>
      <c r="P24" s="155">
        <v>34800</v>
      </c>
      <c r="Q24" s="155"/>
      <c r="R24" s="155">
        <v>644602</v>
      </c>
      <c r="S24" s="155">
        <v>2316054</v>
      </c>
      <c r="T24" s="155">
        <v>825948</v>
      </c>
      <c r="U24" s="155">
        <v>5883517</v>
      </c>
      <c r="V24" s="155">
        <v>1339439</v>
      </c>
      <c r="W24" s="155">
        <v>404511</v>
      </c>
      <c r="X24" s="153">
        <f t="shared" si="1"/>
        <v>12642728</v>
      </c>
      <c r="Y24" s="152">
        <v>1800</v>
      </c>
      <c r="Z24" s="155">
        <v>112980</v>
      </c>
      <c r="AA24" s="155">
        <v>675000</v>
      </c>
      <c r="AB24" s="102"/>
      <c r="AC24" s="102"/>
    </row>
    <row r="25" spans="1:29" x14ac:dyDescent="0.25">
      <c r="A25" s="152">
        <v>42</v>
      </c>
      <c r="B25" s="155">
        <v>79120</v>
      </c>
      <c r="C25" s="155"/>
      <c r="D25" s="102"/>
      <c r="E25" s="155">
        <v>430568</v>
      </c>
      <c r="F25" s="155">
        <v>233700</v>
      </c>
      <c r="G25" s="155">
        <v>2900</v>
      </c>
      <c r="H25" s="155">
        <v>157370</v>
      </c>
      <c r="I25" s="154">
        <f t="shared" si="0"/>
        <v>903658</v>
      </c>
      <c r="J25" s="155">
        <v>42413</v>
      </c>
      <c r="K25" s="155">
        <v>138623</v>
      </c>
      <c r="L25" s="155">
        <v>0</v>
      </c>
      <c r="M25" s="155">
        <v>147820</v>
      </c>
      <c r="N25" s="155">
        <v>120392</v>
      </c>
      <c r="O25" s="155">
        <v>55000</v>
      </c>
      <c r="P25" s="155">
        <v>34800</v>
      </c>
      <c r="Q25" s="155"/>
      <c r="R25" s="155">
        <v>644602</v>
      </c>
      <c r="S25" s="155">
        <v>1284295</v>
      </c>
      <c r="T25" s="155">
        <v>917496</v>
      </c>
      <c r="U25" s="155">
        <v>7549914</v>
      </c>
      <c r="V25" s="155">
        <v>8461506</v>
      </c>
      <c r="W25" s="155">
        <v>2555375</v>
      </c>
      <c r="X25" s="153">
        <f t="shared" si="1"/>
        <v>22855894</v>
      </c>
      <c r="Y25" s="152"/>
      <c r="Z25" s="155">
        <v>70698</v>
      </c>
      <c r="AA25" s="155">
        <v>1060200</v>
      </c>
      <c r="AB25" s="102"/>
      <c r="AC25" s="102"/>
    </row>
    <row r="26" spans="1:29" x14ac:dyDescent="0.25">
      <c r="A26" s="152">
        <v>43</v>
      </c>
      <c r="B26" s="155">
        <v>33913</v>
      </c>
      <c r="C26" s="155">
        <v>0</v>
      </c>
      <c r="D26" s="102"/>
      <c r="E26" s="155">
        <v>332305</v>
      </c>
      <c r="F26" s="155">
        <v>162650</v>
      </c>
      <c r="G26" s="155">
        <v>6000</v>
      </c>
      <c r="H26" s="155">
        <v>238191</v>
      </c>
      <c r="I26" s="154">
        <f t="shared" si="0"/>
        <v>773059</v>
      </c>
      <c r="J26" s="155">
        <v>50460</v>
      </c>
      <c r="K26" s="155">
        <v>81652</v>
      </c>
      <c r="L26" s="155">
        <v>0</v>
      </c>
      <c r="M26" s="155">
        <v>147820</v>
      </c>
      <c r="N26" s="155">
        <v>67062</v>
      </c>
      <c r="O26" s="155">
        <v>89000</v>
      </c>
      <c r="P26" s="155">
        <v>34800</v>
      </c>
      <c r="Q26" s="155"/>
      <c r="R26" s="155">
        <v>644602</v>
      </c>
      <c r="S26" s="155">
        <v>2605139</v>
      </c>
      <c r="T26" s="155">
        <v>240000</v>
      </c>
      <c r="U26" s="155">
        <v>6133458</v>
      </c>
      <c r="V26" s="155">
        <v>1176267</v>
      </c>
      <c r="W26" s="155">
        <v>355233</v>
      </c>
      <c r="X26" s="153">
        <f t="shared" si="1"/>
        <v>12398552</v>
      </c>
      <c r="Y26" s="152">
        <v>1800</v>
      </c>
      <c r="Z26" s="155">
        <v>69030</v>
      </c>
      <c r="AA26" s="155">
        <v>806000</v>
      </c>
      <c r="AB26" s="102"/>
      <c r="AC26" s="102"/>
    </row>
    <row r="27" spans="1:29" x14ac:dyDescent="0.25">
      <c r="A27" s="152">
        <v>44</v>
      </c>
      <c r="B27" s="155">
        <v>34413</v>
      </c>
      <c r="C27" s="155"/>
      <c r="D27" s="102"/>
      <c r="E27" s="155">
        <v>375790</v>
      </c>
      <c r="F27" s="155">
        <v>252250</v>
      </c>
      <c r="G27" s="155">
        <v>3300</v>
      </c>
      <c r="H27" s="155">
        <v>164688</v>
      </c>
      <c r="I27" s="154">
        <f t="shared" si="0"/>
        <v>830441</v>
      </c>
      <c r="J27" s="155">
        <v>52073</v>
      </c>
      <c r="K27" s="155">
        <v>59388</v>
      </c>
      <c r="L27" s="155">
        <v>6000</v>
      </c>
      <c r="M27" s="155">
        <v>147820</v>
      </c>
      <c r="N27" s="155">
        <v>102588</v>
      </c>
      <c r="O27" s="155">
        <v>89000</v>
      </c>
      <c r="P27" s="155">
        <v>34800</v>
      </c>
      <c r="Q27" s="155"/>
      <c r="R27" s="155">
        <v>601423</v>
      </c>
      <c r="S27" s="155">
        <v>1994379</v>
      </c>
      <c r="T27" s="155">
        <v>422873</v>
      </c>
      <c r="U27" s="155">
        <v>4729694</v>
      </c>
      <c r="V27" s="155">
        <v>1317474</v>
      </c>
      <c r="W27" s="155">
        <v>397877</v>
      </c>
      <c r="X27" s="153">
        <f t="shared" si="1"/>
        <v>10785830</v>
      </c>
      <c r="Y27" s="152">
        <v>900</v>
      </c>
      <c r="Z27" s="155">
        <v>70698</v>
      </c>
      <c r="AA27" s="155">
        <v>436035</v>
      </c>
      <c r="AB27" s="102"/>
      <c r="AC27" s="102"/>
    </row>
    <row r="28" spans="1:29" x14ac:dyDescent="0.25">
      <c r="A28" s="152">
        <v>45</v>
      </c>
      <c r="B28" s="155">
        <v>90060</v>
      </c>
      <c r="C28" s="155"/>
      <c r="D28" s="102"/>
      <c r="E28" s="155">
        <v>389100</v>
      </c>
      <c r="F28" s="155">
        <v>222900</v>
      </c>
      <c r="G28" s="155">
        <v>0</v>
      </c>
      <c r="H28" s="155">
        <v>219218</v>
      </c>
      <c r="I28" s="154">
        <f t="shared" si="0"/>
        <v>921278</v>
      </c>
      <c r="J28" s="155">
        <v>126458</v>
      </c>
      <c r="K28" s="155">
        <v>96152</v>
      </c>
      <c r="L28" s="155">
        <v>0</v>
      </c>
      <c r="M28" s="155">
        <v>147820</v>
      </c>
      <c r="N28" s="155">
        <v>93726</v>
      </c>
      <c r="O28" s="155">
        <v>84000</v>
      </c>
      <c r="P28" s="155">
        <v>34800</v>
      </c>
      <c r="Q28" s="155"/>
      <c r="R28" s="155">
        <v>595254</v>
      </c>
      <c r="S28" s="155">
        <v>2264032</v>
      </c>
      <c r="T28" s="155">
        <v>526543</v>
      </c>
      <c r="U28" s="155">
        <v>5667940</v>
      </c>
      <c r="V28" s="155">
        <v>950118</v>
      </c>
      <c r="W28" s="155">
        <v>286936</v>
      </c>
      <c r="X28" s="153">
        <f t="shared" si="1"/>
        <v>11795057</v>
      </c>
      <c r="Y28" s="152"/>
      <c r="Z28" s="155">
        <v>70698</v>
      </c>
      <c r="AA28" s="155">
        <v>893736</v>
      </c>
      <c r="AB28" s="102"/>
      <c r="AC28" s="102"/>
    </row>
    <row r="29" spans="1:29" x14ac:dyDescent="0.25">
      <c r="A29" s="152">
        <v>49</v>
      </c>
      <c r="B29" s="155">
        <v>123461</v>
      </c>
      <c r="C29" s="155">
        <v>0</v>
      </c>
      <c r="D29" s="102"/>
      <c r="E29" s="155">
        <v>634247</v>
      </c>
      <c r="F29" s="155">
        <v>281400</v>
      </c>
      <c r="G29" s="155">
        <v>0</v>
      </c>
      <c r="H29" s="155">
        <v>423704</v>
      </c>
      <c r="I29" s="154">
        <f t="shared" si="0"/>
        <v>1462812</v>
      </c>
      <c r="J29" s="155">
        <v>271404</v>
      </c>
      <c r="K29" s="155">
        <v>254520</v>
      </c>
      <c r="L29" s="155">
        <v>8000</v>
      </c>
      <c r="M29" s="155">
        <v>295639</v>
      </c>
      <c r="N29" s="155">
        <v>154321</v>
      </c>
      <c r="O29" s="155">
        <v>120000</v>
      </c>
      <c r="P29" s="155">
        <v>69600</v>
      </c>
      <c r="Q29" s="155"/>
      <c r="R29" s="155">
        <v>1089758</v>
      </c>
      <c r="S29" s="155">
        <v>5824053</v>
      </c>
      <c r="T29" s="155">
        <v>3186184</v>
      </c>
      <c r="U29" s="155">
        <v>12734903</v>
      </c>
      <c r="V29" s="155">
        <v>3342163</v>
      </c>
      <c r="W29" s="155">
        <v>1009333</v>
      </c>
      <c r="X29" s="153">
        <f t="shared" si="1"/>
        <v>29822690</v>
      </c>
      <c r="Y29" s="152">
        <v>3600</v>
      </c>
      <c r="Z29" s="155">
        <v>182010</v>
      </c>
      <c r="AA29" s="155">
        <v>1225000</v>
      </c>
      <c r="AB29" s="102"/>
      <c r="AC29" s="102"/>
    </row>
    <row r="30" spans="1:29" x14ac:dyDescent="0.25">
      <c r="A30" s="152">
        <v>50</v>
      </c>
      <c r="B30" s="155">
        <v>44050</v>
      </c>
      <c r="C30" s="155">
        <v>0</v>
      </c>
      <c r="D30" s="102"/>
      <c r="E30" s="155">
        <v>363757</v>
      </c>
      <c r="F30" s="155">
        <v>203150</v>
      </c>
      <c r="G30" s="155">
        <v>800</v>
      </c>
      <c r="H30" s="155">
        <v>175150</v>
      </c>
      <c r="I30" s="154">
        <f t="shared" si="0"/>
        <v>786907</v>
      </c>
      <c r="J30" s="155">
        <v>41643</v>
      </c>
      <c r="K30" s="155">
        <v>80932</v>
      </c>
      <c r="L30" s="155">
        <v>0</v>
      </c>
      <c r="M30" s="155">
        <v>147820</v>
      </c>
      <c r="N30" s="155">
        <v>69496</v>
      </c>
      <c r="O30" s="155">
        <v>76000</v>
      </c>
      <c r="P30" s="155">
        <v>34800</v>
      </c>
      <c r="Q30" s="155"/>
      <c r="R30" s="155">
        <v>647686</v>
      </c>
      <c r="S30" s="155">
        <v>2582950</v>
      </c>
      <c r="T30" s="155">
        <v>1879477</v>
      </c>
      <c r="U30" s="155">
        <v>6477407</v>
      </c>
      <c r="V30" s="155">
        <v>889634</v>
      </c>
      <c r="W30" s="155">
        <v>268669</v>
      </c>
      <c r="X30" s="153">
        <f t="shared" si="1"/>
        <v>13983421</v>
      </c>
      <c r="Y30" s="152">
        <v>2700</v>
      </c>
      <c r="Z30" s="155">
        <v>66114</v>
      </c>
      <c r="AA30" s="155">
        <v>587500</v>
      </c>
      <c r="AB30" s="102"/>
      <c r="AC30" s="102"/>
    </row>
    <row r="31" spans="1:29" x14ac:dyDescent="0.25">
      <c r="A31" s="152">
        <v>53</v>
      </c>
      <c r="B31" s="155">
        <v>91126</v>
      </c>
      <c r="C31" s="155"/>
      <c r="D31" s="102"/>
      <c r="E31" s="155">
        <v>519221</v>
      </c>
      <c r="F31" s="155">
        <v>189650</v>
      </c>
      <c r="G31" s="155">
        <v>6600</v>
      </c>
      <c r="H31" s="155">
        <v>242462</v>
      </c>
      <c r="I31" s="154">
        <f t="shared" si="0"/>
        <v>1049059</v>
      </c>
      <c r="J31" s="155">
        <v>47963</v>
      </c>
      <c r="K31" s="155">
        <v>67487</v>
      </c>
      <c r="L31" s="155">
        <v>6000</v>
      </c>
      <c r="M31" s="155">
        <v>147820</v>
      </c>
      <c r="N31" s="155">
        <v>92888</v>
      </c>
      <c r="O31" s="155">
        <v>89000</v>
      </c>
      <c r="P31" s="155">
        <v>34800</v>
      </c>
      <c r="Q31" s="155"/>
      <c r="R31" s="155">
        <v>610676</v>
      </c>
      <c r="S31" s="155">
        <v>4652355</v>
      </c>
      <c r="T31" s="155">
        <v>2197647</v>
      </c>
      <c r="U31" s="155">
        <v>7806236</v>
      </c>
      <c r="V31" s="155">
        <v>1104504</v>
      </c>
      <c r="W31" s="155">
        <v>333560</v>
      </c>
      <c r="X31" s="153">
        <f t="shared" si="1"/>
        <v>18239995</v>
      </c>
      <c r="Y31" s="152">
        <v>1800</v>
      </c>
      <c r="Z31" s="155">
        <v>43950</v>
      </c>
      <c r="AA31" s="155">
        <v>501347</v>
      </c>
      <c r="AB31" s="102"/>
      <c r="AC31" s="102"/>
    </row>
    <row r="32" spans="1:29" x14ac:dyDescent="0.25">
      <c r="A32" s="152">
        <v>56</v>
      </c>
      <c r="B32" s="155">
        <v>54688</v>
      </c>
      <c r="C32" s="155">
        <v>0</v>
      </c>
      <c r="D32" s="102"/>
      <c r="E32" s="155">
        <v>370133</v>
      </c>
      <c r="F32" s="155">
        <v>178200</v>
      </c>
      <c r="G32" s="155">
        <v>9000</v>
      </c>
      <c r="H32" s="155">
        <v>166674</v>
      </c>
      <c r="I32" s="154">
        <f t="shared" si="0"/>
        <v>778695</v>
      </c>
      <c r="J32" s="155">
        <v>65892</v>
      </c>
      <c r="K32" s="155">
        <v>116380</v>
      </c>
      <c r="L32" s="155">
        <v>3000</v>
      </c>
      <c r="M32" s="155">
        <v>147820</v>
      </c>
      <c r="N32" s="155">
        <v>85623</v>
      </c>
      <c r="O32" s="155">
        <v>64000</v>
      </c>
      <c r="P32" s="155">
        <v>34800</v>
      </c>
      <c r="Q32" s="155"/>
      <c r="R32" s="155">
        <v>624555</v>
      </c>
      <c r="S32" s="155">
        <v>3432613</v>
      </c>
      <c r="T32" s="155">
        <v>2303227</v>
      </c>
      <c r="U32" s="155">
        <v>8125415</v>
      </c>
      <c r="V32" s="155">
        <v>1816560</v>
      </c>
      <c r="W32" s="155">
        <v>548601</v>
      </c>
      <c r="X32" s="153">
        <f t="shared" si="1"/>
        <v>18147181</v>
      </c>
      <c r="Y32" s="152">
        <v>4500</v>
      </c>
      <c r="Z32" s="155">
        <v>110064</v>
      </c>
      <c r="AA32" s="155">
        <v>598000</v>
      </c>
      <c r="AB32" s="102"/>
      <c r="AC32" s="102"/>
    </row>
    <row r="33" spans="1:29" x14ac:dyDescent="0.25">
      <c r="A33" s="152">
        <v>57</v>
      </c>
      <c r="B33" s="155">
        <v>33613</v>
      </c>
      <c r="C33" s="155">
        <v>0</v>
      </c>
      <c r="D33" s="102"/>
      <c r="E33" s="155">
        <v>417279</v>
      </c>
      <c r="F33" s="155">
        <v>164200</v>
      </c>
      <c r="G33" s="155">
        <v>4400</v>
      </c>
      <c r="H33" s="155">
        <v>237993</v>
      </c>
      <c r="I33" s="154">
        <f t="shared" si="0"/>
        <v>857485</v>
      </c>
      <c r="J33" s="155">
        <v>163613</v>
      </c>
      <c r="K33" s="155">
        <v>123404</v>
      </c>
      <c r="L33" s="155">
        <v>12000</v>
      </c>
      <c r="M33" s="155">
        <v>147820</v>
      </c>
      <c r="N33" s="155">
        <v>107458</v>
      </c>
      <c r="O33" s="155">
        <v>75000</v>
      </c>
      <c r="P33" s="155">
        <v>34800</v>
      </c>
      <c r="Q33" s="155"/>
      <c r="R33" s="155">
        <v>620057</v>
      </c>
      <c r="S33" s="155">
        <v>2070636</v>
      </c>
      <c r="T33" s="155">
        <v>905003</v>
      </c>
      <c r="U33" s="155">
        <v>6579939</v>
      </c>
      <c r="V33" s="155">
        <v>1324463</v>
      </c>
      <c r="W33" s="155">
        <v>399988</v>
      </c>
      <c r="X33" s="153">
        <f t="shared" si="1"/>
        <v>13421666</v>
      </c>
      <c r="Y33" s="152">
        <v>3600</v>
      </c>
      <c r="Z33" s="155">
        <v>112980</v>
      </c>
      <c r="AA33" s="155">
        <v>1080000</v>
      </c>
      <c r="AB33" s="102"/>
      <c r="AC33" s="102"/>
    </row>
    <row r="34" spans="1:29" x14ac:dyDescent="0.25">
      <c r="A34" s="152">
        <v>58</v>
      </c>
      <c r="B34" s="155">
        <v>51688</v>
      </c>
      <c r="C34" s="155">
        <v>0</v>
      </c>
      <c r="D34" s="102"/>
      <c r="E34" s="155">
        <v>312078</v>
      </c>
      <c r="F34" s="155">
        <v>167350</v>
      </c>
      <c r="G34" s="155">
        <v>9000</v>
      </c>
      <c r="H34" s="155">
        <v>107606</v>
      </c>
      <c r="I34" s="154">
        <f t="shared" si="0"/>
        <v>647722</v>
      </c>
      <c r="J34" s="155">
        <v>5982</v>
      </c>
      <c r="K34" s="155">
        <v>125460</v>
      </c>
      <c r="L34" s="155">
        <v>0</v>
      </c>
      <c r="M34" s="155">
        <v>288933</v>
      </c>
      <c r="N34" s="155">
        <v>65425</v>
      </c>
      <c r="O34" s="155">
        <v>84000</v>
      </c>
      <c r="P34" s="155">
        <v>34800</v>
      </c>
      <c r="Q34" s="155"/>
      <c r="R34" s="155">
        <v>416370</v>
      </c>
      <c r="S34" s="155">
        <v>3242633</v>
      </c>
      <c r="T34" s="155">
        <v>1470906</v>
      </c>
      <c r="U34" s="155">
        <v>7147952</v>
      </c>
      <c r="V34" s="155">
        <v>4008772</v>
      </c>
      <c r="W34" s="155">
        <v>1210649</v>
      </c>
      <c r="X34" s="153">
        <f t="shared" si="1"/>
        <v>18749604</v>
      </c>
      <c r="Y34" s="152"/>
      <c r="Z34" s="155">
        <v>70698</v>
      </c>
      <c r="AA34" s="155">
        <v>741000</v>
      </c>
      <c r="AB34" s="102"/>
      <c r="AC34" s="102"/>
    </row>
    <row r="35" spans="1:29" x14ac:dyDescent="0.25">
      <c r="A35" s="152" t="s">
        <v>110</v>
      </c>
      <c r="B35" s="155">
        <v>45550</v>
      </c>
      <c r="C35" s="155">
        <v>0</v>
      </c>
      <c r="D35" s="102"/>
      <c r="E35" s="155">
        <v>368854</v>
      </c>
      <c r="F35" s="155">
        <v>163000</v>
      </c>
      <c r="G35" s="155">
        <v>1300</v>
      </c>
      <c r="H35" s="155">
        <v>261632</v>
      </c>
      <c r="I35" s="154">
        <f t="shared" si="0"/>
        <v>840336</v>
      </c>
      <c r="J35" s="155">
        <v>54629</v>
      </c>
      <c r="K35" s="155">
        <v>114063</v>
      </c>
      <c r="L35" s="155">
        <v>8000</v>
      </c>
      <c r="M35" s="155">
        <v>147820</v>
      </c>
      <c r="N35" s="155">
        <v>122787</v>
      </c>
      <c r="O35" s="155">
        <v>84000</v>
      </c>
      <c r="P35" s="155">
        <v>34800</v>
      </c>
      <c r="Q35" s="155"/>
      <c r="R35" s="155">
        <v>624555</v>
      </c>
      <c r="S35" s="155">
        <v>3994113</v>
      </c>
      <c r="T35" s="155">
        <v>1359784</v>
      </c>
      <c r="U35" s="155">
        <v>6626465</v>
      </c>
      <c r="V35" s="155">
        <v>3704890</v>
      </c>
      <c r="W35" s="155">
        <v>1118877</v>
      </c>
      <c r="X35" s="153">
        <f t="shared" si="1"/>
        <v>18835119</v>
      </c>
      <c r="Y35" s="152">
        <v>1800</v>
      </c>
      <c r="Z35" s="155">
        <v>112980</v>
      </c>
      <c r="AA35" s="155">
        <v>800633</v>
      </c>
      <c r="AB35" s="102"/>
      <c r="AC35" s="102"/>
    </row>
    <row r="36" spans="1:29" x14ac:dyDescent="0.25">
      <c r="A36" s="152" t="s">
        <v>111</v>
      </c>
      <c r="B36" s="155">
        <v>43550</v>
      </c>
      <c r="C36" s="155"/>
      <c r="D36" s="102"/>
      <c r="E36" s="155">
        <v>388881</v>
      </c>
      <c r="F36" s="155">
        <v>83400</v>
      </c>
      <c r="G36" s="155">
        <v>17000</v>
      </c>
      <c r="H36" s="155">
        <v>181209</v>
      </c>
      <c r="I36" s="154">
        <f t="shared" si="0"/>
        <v>714040</v>
      </c>
      <c r="J36" s="155">
        <v>78156</v>
      </c>
      <c r="K36" s="155">
        <v>89982</v>
      </c>
      <c r="L36" s="155">
        <v>45000</v>
      </c>
      <c r="M36" s="155">
        <v>147820</v>
      </c>
      <c r="N36" s="155">
        <v>77559</v>
      </c>
      <c r="O36" s="155">
        <v>55000</v>
      </c>
      <c r="P36" s="155">
        <v>34800</v>
      </c>
      <c r="Q36" s="155"/>
      <c r="R36" s="155">
        <v>616844</v>
      </c>
      <c r="S36" s="155">
        <v>1501293</v>
      </c>
      <c r="T36" s="155">
        <v>31348</v>
      </c>
      <c r="U36" s="155">
        <v>4876140</v>
      </c>
      <c r="V36" s="155">
        <v>2886483</v>
      </c>
      <c r="W36" s="155">
        <v>871718</v>
      </c>
      <c r="X36" s="153">
        <f t="shared" si="1"/>
        <v>12026183</v>
      </c>
      <c r="Y36" s="152"/>
      <c r="Z36" s="155">
        <v>114648</v>
      </c>
      <c r="AA36" s="155">
        <v>729616</v>
      </c>
      <c r="AB36" s="102"/>
      <c r="AC36" s="102"/>
    </row>
    <row r="37" spans="1:29" x14ac:dyDescent="0.25">
      <c r="A37" s="152" t="s">
        <v>112</v>
      </c>
      <c r="B37" s="155">
        <v>56688</v>
      </c>
      <c r="C37" s="155">
        <v>0</v>
      </c>
      <c r="D37" s="102"/>
      <c r="E37" s="155">
        <v>636303</v>
      </c>
      <c r="F37" s="155">
        <v>165600</v>
      </c>
      <c r="G37" s="155">
        <v>0</v>
      </c>
      <c r="H37" s="155">
        <v>214318</v>
      </c>
      <c r="I37" s="154">
        <f t="shared" si="0"/>
        <v>1072909</v>
      </c>
      <c r="J37" s="155">
        <v>32348</v>
      </c>
      <c r="K37" s="155">
        <v>125378</v>
      </c>
      <c r="L37" s="155">
        <v>26000</v>
      </c>
      <c r="M37" s="155">
        <v>147820</v>
      </c>
      <c r="N37" s="155">
        <v>85663</v>
      </c>
      <c r="O37" s="155">
        <v>89000</v>
      </c>
      <c r="P37" s="155">
        <v>34800</v>
      </c>
      <c r="Q37" s="155"/>
      <c r="R37" s="155">
        <v>624555</v>
      </c>
      <c r="S37" s="155">
        <v>1529757</v>
      </c>
      <c r="T37" s="155">
        <v>69571</v>
      </c>
      <c r="U37" s="155">
        <v>5516844</v>
      </c>
      <c r="V37" s="155">
        <v>937230</v>
      </c>
      <c r="W37" s="155">
        <v>283043</v>
      </c>
      <c r="X37" s="153">
        <f t="shared" si="1"/>
        <v>10574918</v>
      </c>
      <c r="Y37" s="152">
        <v>1800</v>
      </c>
      <c r="Z37" s="155">
        <v>70698</v>
      </c>
      <c r="AA37" s="155">
        <v>891051</v>
      </c>
      <c r="AB37" s="102"/>
      <c r="AC37" s="102"/>
    </row>
    <row r="38" spans="1:29" x14ac:dyDescent="0.25">
      <c r="A38" s="152" t="s">
        <v>113</v>
      </c>
      <c r="B38" s="155">
        <v>68300</v>
      </c>
      <c r="C38" s="155"/>
      <c r="D38" s="102"/>
      <c r="E38" s="155">
        <v>265449</v>
      </c>
      <c r="F38" s="155">
        <v>206650</v>
      </c>
      <c r="G38" s="155">
        <v>6800</v>
      </c>
      <c r="H38" s="155">
        <v>202201</v>
      </c>
      <c r="I38" s="154">
        <f t="shared" si="0"/>
        <v>749400</v>
      </c>
      <c r="J38" s="155">
        <v>154665</v>
      </c>
      <c r="K38" s="155">
        <v>50904</v>
      </c>
      <c r="L38" s="155">
        <v>3000</v>
      </c>
      <c r="M38" s="155">
        <v>147820</v>
      </c>
      <c r="N38" s="155">
        <v>69496</v>
      </c>
      <c r="O38" s="155">
        <v>70000</v>
      </c>
      <c r="P38" s="155">
        <v>34800</v>
      </c>
      <c r="Q38" s="155"/>
      <c r="R38" s="155">
        <v>647686</v>
      </c>
      <c r="S38" s="155">
        <v>2321230</v>
      </c>
      <c r="T38" s="155">
        <v>257401</v>
      </c>
      <c r="U38" s="155">
        <v>4994578</v>
      </c>
      <c r="V38" s="155">
        <v>1256102</v>
      </c>
      <c r="W38" s="155">
        <v>379343</v>
      </c>
      <c r="X38" s="153">
        <f t="shared" si="1"/>
        <v>11136425</v>
      </c>
      <c r="Y38" s="152">
        <v>1800</v>
      </c>
      <c r="Z38" s="155">
        <v>69030</v>
      </c>
      <c r="AA38" s="155">
        <v>601000</v>
      </c>
      <c r="AB38" s="102"/>
      <c r="AC38" s="102"/>
    </row>
    <row r="39" spans="1:29" x14ac:dyDescent="0.25">
      <c r="A39" s="152" t="s">
        <v>114</v>
      </c>
      <c r="B39" s="155">
        <v>53888</v>
      </c>
      <c r="C39" s="155"/>
      <c r="D39" s="102"/>
      <c r="E39" s="155">
        <v>326916</v>
      </c>
      <c r="F39" s="155">
        <v>210500</v>
      </c>
      <c r="G39" s="155">
        <v>2400</v>
      </c>
      <c r="H39" s="155">
        <v>268320</v>
      </c>
      <c r="I39" s="154">
        <f t="shared" si="0"/>
        <v>862024</v>
      </c>
      <c r="J39" s="155">
        <v>78863</v>
      </c>
      <c r="K39" s="155">
        <v>86794</v>
      </c>
      <c r="L39" s="155">
        <v>30000</v>
      </c>
      <c r="M39" s="155">
        <v>147820</v>
      </c>
      <c r="N39" s="155">
        <v>104225</v>
      </c>
      <c r="O39" s="155">
        <v>79000</v>
      </c>
      <c r="P39" s="155">
        <v>34800</v>
      </c>
      <c r="Q39" s="155"/>
      <c r="R39" s="155">
        <v>565440</v>
      </c>
      <c r="S39" s="155">
        <v>1734490</v>
      </c>
      <c r="T39" s="155">
        <v>993258</v>
      </c>
      <c r="U39" s="155">
        <v>6390984</v>
      </c>
      <c r="V39" s="155">
        <v>2996979</v>
      </c>
      <c r="W39" s="155">
        <v>905088</v>
      </c>
      <c r="X39" s="153">
        <f t="shared" si="1"/>
        <v>15009765</v>
      </c>
      <c r="Y39" s="152">
        <v>3600</v>
      </c>
      <c r="Z39" s="155">
        <v>70698</v>
      </c>
      <c r="AA39" s="155">
        <v>1171500</v>
      </c>
      <c r="AB39" s="102"/>
      <c r="AC39" s="102"/>
    </row>
    <row r="40" spans="1:29" x14ac:dyDescent="0.25">
      <c r="A40" s="152" t="s">
        <v>115</v>
      </c>
      <c r="B40" s="155">
        <v>87101</v>
      </c>
      <c r="C40" s="155"/>
      <c r="D40" s="102"/>
      <c r="E40" s="155">
        <v>749471</v>
      </c>
      <c r="F40" s="155">
        <v>179433</v>
      </c>
      <c r="G40" s="155">
        <v>3300</v>
      </c>
      <c r="H40" s="155">
        <v>443798</v>
      </c>
      <c r="I40" s="154">
        <f t="shared" si="0"/>
        <v>1463103</v>
      </c>
      <c r="J40" s="155">
        <v>94373</v>
      </c>
      <c r="K40" s="155">
        <v>236215</v>
      </c>
      <c r="L40" s="155">
        <v>8000</v>
      </c>
      <c r="M40" s="155">
        <v>295639</v>
      </c>
      <c r="N40" s="155">
        <v>160788</v>
      </c>
      <c r="O40" s="155">
        <v>94700</v>
      </c>
      <c r="P40" s="155">
        <v>69600</v>
      </c>
      <c r="Q40" s="155"/>
      <c r="R40" s="155">
        <v>1214412</v>
      </c>
      <c r="S40" s="155">
        <v>4386245</v>
      </c>
      <c r="T40" s="155">
        <v>1924720</v>
      </c>
      <c r="U40" s="155">
        <v>14415520</v>
      </c>
      <c r="V40" s="155">
        <v>8581548</v>
      </c>
      <c r="W40" s="155">
        <v>2591440</v>
      </c>
      <c r="X40" s="153">
        <f t="shared" si="1"/>
        <v>35536303</v>
      </c>
      <c r="Y40" s="152"/>
      <c r="Z40" s="155">
        <v>112980</v>
      </c>
      <c r="AA40" s="155">
        <v>1682771</v>
      </c>
      <c r="AB40" s="102"/>
      <c r="AC40" s="102"/>
    </row>
    <row r="41" spans="1:29" x14ac:dyDescent="0.25">
      <c r="A41" s="152" t="s">
        <v>116</v>
      </c>
      <c r="B41" s="155">
        <v>53688</v>
      </c>
      <c r="C41" s="155"/>
      <c r="D41" s="102"/>
      <c r="E41" s="155">
        <v>256645</v>
      </c>
      <c r="F41" s="155">
        <v>88950</v>
      </c>
      <c r="G41" s="155">
        <v>7000</v>
      </c>
      <c r="H41" s="155">
        <v>253949</v>
      </c>
      <c r="I41" s="154">
        <f t="shared" si="0"/>
        <v>660232</v>
      </c>
      <c r="J41" s="155">
        <v>12411</v>
      </c>
      <c r="K41" s="155">
        <v>117833</v>
      </c>
      <c r="L41" s="155">
        <v>271090</v>
      </c>
      <c r="M41" s="155">
        <v>147820</v>
      </c>
      <c r="N41" s="155">
        <v>93726</v>
      </c>
      <c r="O41" s="155">
        <v>85000</v>
      </c>
      <c r="P41" s="155">
        <v>34800</v>
      </c>
      <c r="Q41" s="155"/>
      <c r="R41" s="155">
        <v>595254</v>
      </c>
      <c r="S41" s="155">
        <v>4643809</v>
      </c>
      <c r="T41" s="155">
        <v>432954</v>
      </c>
      <c r="U41" s="155">
        <v>6771252</v>
      </c>
      <c r="V41" s="155">
        <v>5725251</v>
      </c>
      <c r="W41" s="155">
        <v>1729026</v>
      </c>
      <c r="X41" s="153">
        <f t="shared" si="1"/>
        <v>21320458</v>
      </c>
      <c r="Y41" s="152"/>
      <c r="Z41" s="155">
        <v>70698</v>
      </c>
      <c r="AA41" s="155">
        <v>1313914</v>
      </c>
      <c r="AB41" s="102"/>
      <c r="AC41" s="102"/>
    </row>
    <row r="42" spans="1:29" x14ac:dyDescent="0.25">
      <c r="A42" s="152" t="s">
        <v>117</v>
      </c>
      <c r="B42" s="155">
        <v>100230</v>
      </c>
      <c r="C42" s="155"/>
      <c r="D42" s="102"/>
      <c r="E42" s="155">
        <v>631914</v>
      </c>
      <c r="F42" s="155">
        <v>147400</v>
      </c>
      <c r="G42" s="155">
        <v>10500</v>
      </c>
      <c r="H42" s="155">
        <v>248223</v>
      </c>
      <c r="I42" s="154">
        <f t="shared" si="0"/>
        <v>1138267</v>
      </c>
      <c r="J42" s="155">
        <v>125569</v>
      </c>
      <c r="K42" s="155">
        <v>98342</v>
      </c>
      <c r="L42" s="155">
        <v>5000</v>
      </c>
      <c r="M42" s="155">
        <v>147820</v>
      </c>
      <c r="N42" s="155">
        <v>100992</v>
      </c>
      <c r="O42" s="155">
        <v>65000</v>
      </c>
      <c r="P42" s="155">
        <v>34800</v>
      </c>
      <c r="Q42" s="155"/>
      <c r="R42" s="155">
        <v>624555</v>
      </c>
      <c r="S42" s="155">
        <v>2433420</v>
      </c>
      <c r="T42" s="155">
        <v>899230</v>
      </c>
      <c r="U42" s="155">
        <v>6381628</v>
      </c>
      <c r="V42" s="155">
        <v>1361490</v>
      </c>
      <c r="W42" s="155">
        <v>411170</v>
      </c>
      <c r="X42" s="153">
        <f t="shared" si="1"/>
        <v>13827283</v>
      </c>
      <c r="Y42" s="152">
        <v>1800</v>
      </c>
      <c r="Z42" s="155">
        <v>70698</v>
      </c>
      <c r="AA42" s="155">
        <v>618836</v>
      </c>
      <c r="AB42" s="102"/>
      <c r="AC42" s="102"/>
    </row>
    <row r="43" spans="1:29" x14ac:dyDescent="0.25">
      <c r="A43" s="152" t="s">
        <v>118</v>
      </c>
      <c r="B43" s="155">
        <v>55688</v>
      </c>
      <c r="C43" s="155"/>
      <c r="D43" s="102"/>
      <c r="E43" s="155">
        <v>512913</v>
      </c>
      <c r="F43" s="155">
        <v>188100</v>
      </c>
      <c r="G43" s="155">
        <v>2600</v>
      </c>
      <c r="H43" s="155">
        <v>261333</v>
      </c>
      <c r="I43" s="154">
        <f t="shared" si="0"/>
        <v>1020634</v>
      </c>
      <c r="J43" s="155">
        <v>151323</v>
      </c>
      <c r="K43" s="155">
        <v>127260</v>
      </c>
      <c r="L43" s="155">
        <v>10000</v>
      </c>
      <c r="M43" s="155">
        <v>147820</v>
      </c>
      <c r="N43" s="155">
        <v>115521</v>
      </c>
      <c r="O43" s="155">
        <v>85000</v>
      </c>
      <c r="P43" s="155">
        <v>34800</v>
      </c>
      <c r="Q43" s="155"/>
      <c r="R43" s="155">
        <v>606049</v>
      </c>
      <c r="S43" s="155">
        <v>2113825</v>
      </c>
      <c r="T43" s="155">
        <v>1010610</v>
      </c>
      <c r="U43" s="155">
        <v>6581092</v>
      </c>
      <c r="V43" s="155">
        <v>4320472</v>
      </c>
      <c r="W43" s="155">
        <v>1304783</v>
      </c>
      <c r="X43" s="153">
        <f t="shared" si="1"/>
        <v>17629189</v>
      </c>
      <c r="Y43" s="152">
        <v>2700</v>
      </c>
      <c r="Z43" s="155">
        <v>69030</v>
      </c>
      <c r="AA43" s="155">
        <v>986530</v>
      </c>
      <c r="AB43" s="102"/>
      <c r="AC43" s="102"/>
    </row>
    <row r="44" spans="1:29" x14ac:dyDescent="0.25">
      <c r="A44" s="152" t="s">
        <v>0</v>
      </c>
      <c r="B44" s="155">
        <v>45550</v>
      </c>
      <c r="C44" s="155">
        <v>0</v>
      </c>
      <c r="D44" s="102"/>
      <c r="E44" s="155">
        <v>374140</v>
      </c>
      <c r="F44" s="155">
        <v>74700</v>
      </c>
      <c r="G44" s="155">
        <v>0</v>
      </c>
      <c r="H44" s="155">
        <v>213988</v>
      </c>
      <c r="I44" s="154">
        <f t="shared" si="0"/>
        <v>708378</v>
      </c>
      <c r="J44" s="155">
        <v>41832</v>
      </c>
      <c r="K44" s="155">
        <v>123404</v>
      </c>
      <c r="L44" s="155">
        <v>10000</v>
      </c>
      <c r="M44" s="155">
        <v>147820</v>
      </c>
      <c r="N44" s="155">
        <v>96162</v>
      </c>
      <c r="O44" s="155">
        <v>75000</v>
      </c>
      <c r="P44" s="155">
        <v>34800</v>
      </c>
      <c r="Q44" s="155"/>
      <c r="R44" s="155">
        <v>667259</v>
      </c>
      <c r="S44" s="155">
        <v>2163800</v>
      </c>
      <c r="T44" s="155">
        <v>321277</v>
      </c>
      <c r="U44" s="155">
        <v>5307690</v>
      </c>
      <c r="V44" s="155">
        <v>995106</v>
      </c>
      <c r="W44" s="155">
        <v>300522</v>
      </c>
      <c r="X44" s="153">
        <f t="shared" si="1"/>
        <v>10993050</v>
      </c>
      <c r="Y44" s="152">
        <v>900</v>
      </c>
      <c r="Z44" s="155">
        <v>82134</v>
      </c>
      <c r="AA44" s="155">
        <v>909524</v>
      </c>
      <c r="AB44" s="102"/>
      <c r="AC44" s="102"/>
    </row>
    <row r="45" spans="1:29" x14ac:dyDescent="0.25">
      <c r="A45" s="152" t="s">
        <v>119</v>
      </c>
      <c r="B45" s="155">
        <v>85101</v>
      </c>
      <c r="C45" s="155">
        <v>7500</v>
      </c>
      <c r="D45" s="102"/>
      <c r="E45" s="155">
        <v>481624</v>
      </c>
      <c r="F45" s="155">
        <v>317700</v>
      </c>
      <c r="G45" s="155">
        <v>0</v>
      </c>
      <c r="H45" s="155">
        <v>179090</v>
      </c>
      <c r="I45" s="154">
        <f t="shared" si="0"/>
        <v>1071015</v>
      </c>
      <c r="J45" s="155">
        <v>198516</v>
      </c>
      <c r="K45" s="155">
        <v>196078</v>
      </c>
      <c r="L45" s="155">
        <v>46300</v>
      </c>
      <c r="M45" s="155">
        <v>147820</v>
      </c>
      <c r="N45" s="155">
        <v>79995</v>
      </c>
      <c r="O45" s="155">
        <v>75000</v>
      </c>
      <c r="P45" s="155">
        <v>34800</v>
      </c>
      <c r="Q45" s="155"/>
      <c r="R45" s="155">
        <v>647686</v>
      </c>
      <c r="S45" s="155">
        <v>1989338</v>
      </c>
      <c r="T45" s="155">
        <v>286559</v>
      </c>
      <c r="U45" s="155">
        <v>4555628</v>
      </c>
      <c r="V45" s="155">
        <v>3354194</v>
      </c>
      <c r="W45" s="155">
        <v>1012967</v>
      </c>
      <c r="X45" s="153">
        <f t="shared" si="1"/>
        <v>13695896</v>
      </c>
      <c r="Y45" s="152">
        <v>900</v>
      </c>
      <c r="Z45" s="155">
        <v>114648</v>
      </c>
      <c r="AA45" s="155">
        <v>792000</v>
      </c>
      <c r="AB45" s="102"/>
      <c r="AC45" s="102"/>
    </row>
    <row r="46" spans="1:29" x14ac:dyDescent="0.25">
      <c r="A46" s="152" t="s">
        <v>100</v>
      </c>
      <c r="B46" s="155">
        <v>36413</v>
      </c>
      <c r="C46" s="155">
        <v>0</v>
      </c>
      <c r="D46" s="102"/>
      <c r="E46" s="155">
        <v>295104</v>
      </c>
      <c r="F46" s="155">
        <v>306900</v>
      </c>
      <c r="G46" s="155">
        <v>3000</v>
      </c>
      <c r="H46" s="155">
        <v>246567</v>
      </c>
      <c r="I46" s="154">
        <f t="shared" si="0"/>
        <v>887984</v>
      </c>
      <c r="J46" s="155">
        <v>41141</v>
      </c>
      <c r="K46" s="155">
        <v>80095</v>
      </c>
      <c r="L46" s="155">
        <v>7000</v>
      </c>
      <c r="M46" s="155">
        <v>147820</v>
      </c>
      <c r="N46" s="155">
        <v>117118</v>
      </c>
      <c r="O46" s="155">
        <v>90000</v>
      </c>
      <c r="P46" s="155">
        <v>34800</v>
      </c>
      <c r="Q46" s="155"/>
      <c r="R46" s="155">
        <v>647686</v>
      </c>
      <c r="S46" s="155">
        <v>2315868</v>
      </c>
      <c r="T46" s="155">
        <v>569779</v>
      </c>
      <c r="U46" s="155">
        <v>6590940</v>
      </c>
      <c r="V46" s="155">
        <v>1426077</v>
      </c>
      <c r="W46" s="155">
        <v>430675</v>
      </c>
      <c r="X46" s="153">
        <f t="shared" si="1"/>
        <v>13386983</v>
      </c>
      <c r="Y46" s="152"/>
      <c r="Z46" s="155">
        <v>87900</v>
      </c>
      <c r="AA46" s="155">
        <v>893528</v>
      </c>
      <c r="AB46" s="102"/>
      <c r="AC46" s="102"/>
    </row>
    <row r="47" spans="1:29" x14ac:dyDescent="0.25">
      <c r="A47" s="152" t="s">
        <v>101</v>
      </c>
      <c r="B47" s="155">
        <v>99976</v>
      </c>
      <c r="C47" s="155"/>
      <c r="D47" s="102"/>
      <c r="E47" s="155">
        <v>553850</v>
      </c>
      <c r="F47" s="155">
        <v>298650</v>
      </c>
      <c r="G47" s="155">
        <v>30000</v>
      </c>
      <c r="H47" s="155">
        <v>209054</v>
      </c>
      <c r="I47" s="154">
        <f t="shared" si="0"/>
        <v>1191530</v>
      </c>
      <c r="J47" s="155">
        <v>291398</v>
      </c>
      <c r="K47" s="155">
        <v>129193</v>
      </c>
      <c r="L47" s="155">
        <v>15000</v>
      </c>
      <c r="M47" s="155">
        <v>147820</v>
      </c>
      <c r="N47" s="155">
        <v>100951</v>
      </c>
      <c r="O47" s="155">
        <v>90000</v>
      </c>
      <c r="P47" s="155">
        <v>34800</v>
      </c>
      <c r="Q47" s="155"/>
      <c r="R47" s="155">
        <v>595254</v>
      </c>
      <c r="S47" s="155">
        <v>1856122</v>
      </c>
      <c r="T47" s="155">
        <v>978836</v>
      </c>
      <c r="U47" s="155">
        <v>6037955</v>
      </c>
      <c r="V47" s="155">
        <v>3007673</v>
      </c>
      <c r="W47" s="155">
        <v>908317</v>
      </c>
      <c r="X47" s="153">
        <f t="shared" si="1"/>
        <v>15384849</v>
      </c>
      <c r="Y47" s="152">
        <v>1800</v>
      </c>
      <c r="Z47" s="155">
        <v>112980</v>
      </c>
      <c r="AA47" s="155">
        <v>687290</v>
      </c>
      <c r="AB47" s="102"/>
      <c r="AC47" s="102"/>
    </row>
    <row r="48" spans="1:29" x14ac:dyDescent="0.25">
      <c r="A48" s="152" t="s">
        <v>102</v>
      </c>
      <c r="B48" s="155">
        <v>301906</v>
      </c>
      <c r="C48" s="155">
        <v>7500</v>
      </c>
      <c r="D48" s="102"/>
      <c r="E48" s="155">
        <v>410468</v>
      </c>
      <c r="F48" s="155">
        <v>94050</v>
      </c>
      <c r="G48" s="155">
        <v>0</v>
      </c>
      <c r="H48" s="155">
        <v>237628</v>
      </c>
      <c r="I48" s="154">
        <f t="shared" si="0"/>
        <v>1051552</v>
      </c>
      <c r="J48" s="155">
        <v>23214</v>
      </c>
      <c r="K48" s="155">
        <v>171394</v>
      </c>
      <c r="L48" s="155">
        <v>0</v>
      </c>
      <c r="M48" s="155">
        <v>68380</v>
      </c>
      <c r="N48" s="155">
        <v>110692</v>
      </c>
      <c r="O48" s="155">
        <v>90000</v>
      </c>
      <c r="P48" s="155">
        <v>34800</v>
      </c>
      <c r="Q48" s="155"/>
      <c r="R48" s="155">
        <v>597864</v>
      </c>
      <c r="S48" s="155">
        <v>1594994</v>
      </c>
      <c r="T48" s="155">
        <v>528608</v>
      </c>
      <c r="U48" s="155">
        <v>4335882</v>
      </c>
      <c r="V48" s="155">
        <v>8377343</v>
      </c>
      <c r="W48" s="155">
        <v>2529958</v>
      </c>
      <c r="X48" s="153">
        <f t="shared" si="1"/>
        <v>19514681</v>
      </c>
      <c r="Y48" s="152"/>
      <c r="Z48" s="155">
        <v>114648</v>
      </c>
      <c r="AA48" s="155">
        <v>1040922</v>
      </c>
      <c r="AB48" s="102"/>
      <c r="AC48" s="102"/>
    </row>
    <row r="49" spans="1:34" x14ac:dyDescent="0.25">
      <c r="A49" s="152" t="s">
        <v>103</v>
      </c>
      <c r="B49" s="155">
        <v>20275</v>
      </c>
      <c r="C49" s="155">
        <v>0</v>
      </c>
      <c r="D49" s="102"/>
      <c r="E49" s="155">
        <v>197737</v>
      </c>
      <c r="F49" s="155">
        <v>87370</v>
      </c>
      <c r="G49" s="155">
        <v>3300</v>
      </c>
      <c r="H49" s="155">
        <v>77807</v>
      </c>
      <c r="I49" s="154">
        <f t="shared" si="0"/>
        <v>386489</v>
      </c>
      <c r="J49" s="155">
        <v>9648</v>
      </c>
      <c r="K49" s="155">
        <v>111063</v>
      </c>
      <c r="L49" s="155">
        <v>0</v>
      </c>
      <c r="M49" s="155">
        <v>147820</v>
      </c>
      <c r="N49" s="155">
        <v>79995</v>
      </c>
      <c r="O49" s="155">
        <v>50000</v>
      </c>
      <c r="P49" s="155">
        <v>34800</v>
      </c>
      <c r="Q49" s="155">
        <v>99850</v>
      </c>
      <c r="R49" s="155">
        <v>520462</v>
      </c>
      <c r="S49" s="155">
        <v>1094986</v>
      </c>
      <c r="T49" s="155">
        <v>355211</v>
      </c>
      <c r="U49" s="155">
        <v>3749599</v>
      </c>
      <c r="V49" s="155">
        <v>642648</v>
      </c>
      <c r="W49" s="155">
        <v>194080</v>
      </c>
      <c r="X49" s="153">
        <f t="shared" si="1"/>
        <v>7476651</v>
      </c>
      <c r="Y49" s="152"/>
      <c r="Z49" s="155">
        <v>66114</v>
      </c>
      <c r="AA49" s="155">
        <v>611201</v>
      </c>
      <c r="AB49" s="102"/>
      <c r="AC49" s="102"/>
    </row>
    <row r="50" spans="1:34" x14ac:dyDescent="0.25">
      <c r="A50" s="152" t="s">
        <v>104</v>
      </c>
      <c r="B50" s="155">
        <v>68568</v>
      </c>
      <c r="C50" s="155">
        <v>0</v>
      </c>
      <c r="D50" s="102"/>
      <c r="E50" s="155">
        <v>523403</v>
      </c>
      <c r="F50" s="155">
        <v>49100</v>
      </c>
      <c r="G50" s="155">
        <v>9700</v>
      </c>
      <c r="H50" s="155">
        <v>300614</v>
      </c>
      <c r="I50" s="154">
        <f t="shared" si="0"/>
        <v>951385</v>
      </c>
      <c r="J50" s="155">
        <v>43255</v>
      </c>
      <c r="K50" s="155">
        <v>397977</v>
      </c>
      <c r="L50" s="155">
        <v>0</v>
      </c>
      <c r="M50" s="155">
        <v>436754</v>
      </c>
      <c r="N50" s="155">
        <v>133325</v>
      </c>
      <c r="O50" s="155">
        <v>75000</v>
      </c>
      <c r="P50" s="155">
        <v>69600</v>
      </c>
      <c r="Q50" s="155">
        <v>194350</v>
      </c>
      <c r="R50" s="155">
        <v>1116488</v>
      </c>
      <c r="S50" s="155">
        <v>2442642</v>
      </c>
      <c r="T50" s="155">
        <v>224847</v>
      </c>
      <c r="U50" s="155">
        <v>5532846</v>
      </c>
      <c r="V50" s="155">
        <v>1786618</v>
      </c>
      <c r="W50" s="155">
        <v>539559</v>
      </c>
      <c r="X50" s="153">
        <f t="shared" si="1"/>
        <v>13944646</v>
      </c>
      <c r="Y50" s="152">
        <v>2700</v>
      </c>
      <c r="Z50" s="155">
        <v>70698</v>
      </c>
      <c r="AA50" s="155">
        <v>772144</v>
      </c>
      <c r="AB50" s="102"/>
      <c r="AC50" s="102"/>
    </row>
    <row r="51" spans="1:34" x14ac:dyDescent="0.25">
      <c r="A51" s="152" t="s">
        <v>105</v>
      </c>
      <c r="B51" s="155">
        <v>33913</v>
      </c>
      <c r="C51" s="155">
        <v>0</v>
      </c>
      <c r="D51" s="102"/>
      <c r="E51" s="155">
        <v>358670</v>
      </c>
      <c r="F51" s="155">
        <v>59800</v>
      </c>
      <c r="G51" s="155">
        <v>4000</v>
      </c>
      <c r="H51" s="155">
        <v>99892</v>
      </c>
      <c r="I51" s="154">
        <f t="shared" si="0"/>
        <v>556275</v>
      </c>
      <c r="J51" s="155">
        <v>130765</v>
      </c>
      <c r="K51" s="155">
        <v>56560</v>
      </c>
      <c r="L51" s="155">
        <v>0</v>
      </c>
      <c r="M51" s="155">
        <v>147820</v>
      </c>
      <c r="N51" s="155">
        <v>84825</v>
      </c>
      <c r="O51" s="155">
        <v>90000</v>
      </c>
      <c r="P51" s="155">
        <v>34800</v>
      </c>
      <c r="Q51" s="155"/>
      <c r="R51" s="155">
        <v>0</v>
      </c>
      <c r="S51" s="155">
        <v>1285239</v>
      </c>
      <c r="T51" s="155">
        <v>894369</v>
      </c>
      <c r="U51" s="155">
        <v>3331977</v>
      </c>
      <c r="V51" s="155">
        <v>566509</v>
      </c>
      <c r="W51" s="155">
        <v>171086</v>
      </c>
      <c r="X51" s="153">
        <f t="shared" si="1"/>
        <v>7350225</v>
      </c>
      <c r="Y51" s="152">
        <v>900</v>
      </c>
      <c r="Z51" s="155">
        <v>70698</v>
      </c>
      <c r="AA51" s="155">
        <v>646000</v>
      </c>
      <c r="AB51" s="102"/>
      <c r="AC51" s="102"/>
    </row>
    <row r="52" spans="1:34" x14ac:dyDescent="0.25">
      <c r="A52" s="152" t="s">
        <v>106</v>
      </c>
      <c r="B52" s="155">
        <v>43745</v>
      </c>
      <c r="C52" s="155">
        <v>0</v>
      </c>
      <c r="D52" s="102"/>
      <c r="E52" s="155">
        <v>516277</v>
      </c>
      <c r="F52" s="155">
        <v>104830</v>
      </c>
      <c r="G52" s="155">
        <v>0</v>
      </c>
      <c r="H52" s="155">
        <v>155186</v>
      </c>
      <c r="I52" s="154">
        <f t="shared" si="0"/>
        <v>820038</v>
      </c>
      <c r="J52" s="155">
        <v>88791</v>
      </c>
      <c r="K52" s="155">
        <v>94661</v>
      </c>
      <c r="L52" s="155">
        <v>0</v>
      </c>
      <c r="M52" s="155">
        <v>147762</v>
      </c>
      <c r="N52" s="155">
        <v>198512</v>
      </c>
      <c r="O52" s="155">
        <v>70000</v>
      </c>
      <c r="P52" s="155">
        <v>34778</v>
      </c>
      <c r="Q52" s="155"/>
      <c r="R52" s="155">
        <v>519771</v>
      </c>
      <c r="S52" s="155">
        <v>1304779</v>
      </c>
      <c r="T52" s="155">
        <v>242277</v>
      </c>
      <c r="U52" s="155">
        <v>4373920</v>
      </c>
      <c r="V52" s="155">
        <v>722917</v>
      </c>
      <c r="W52" s="155">
        <v>218321</v>
      </c>
      <c r="X52" s="153">
        <f t="shared" si="1"/>
        <v>8836527</v>
      </c>
      <c r="Y52" s="152">
        <v>0</v>
      </c>
      <c r="Z52" s="155">
        <v>68423</v>
      </c>
      <c r="AA52" s="155">
        <v>899990</v>
      </c>
      <c r="AB52" s="102"/>
      <c r="AC52" s="102"/>
    </row>
    <row r="53" spans="1:34" x14ac:dyDescent="0.25">
      <c r="A53" s="156" t="s">
        <v>120</v>
      </c>
      <c r="B53" s="163">
        <f t="shared" ref="B53:AC53" si="2">SUM(B3:B52)</f>
        <v>2944600</v>
      </c>
      <c r="C53" s="163">
        <f t="shared" si="2"/>
        <v>90600</v>
      </c>
      <c r="D53" s="163">
        <f t="shared" si="2"/>
        <v>0</v>
      </c>
      <c r="E53" s="163">
        <f t="shared" si="2"/>
        <v>20673500</v>
      </c>
      <c r="F53" s="163">
        <f t="shared" si="2"/>
        <v>8343100</v>
      </c>
      <c r="G53" s="163">
        <f t="shared" si="2"/>
        <v>222600</v>
      </c>
      <c r="H53" s="163">
        <f t="shared" si="2"/>
        <v>10105100</v>
      </c>
      <c r="I53" s="157">
        <f t="shared" si="2"/>
        <v>42379500</v>
      </c>
      <c r="J53" s="157">
        <f t="shared" si="2"/>
        <v>4000000</v>
      </c>
      <c r="K53" s="157">
        <f t="shared" si="2"/>
        <v>6001500</v>
      </c>
      <c r="L53" s="157">
        <f t="shared" si="2"/>
        <v>731700</v>
      </c>
      <c r="M53" s="157">
        <f t="shared" si="2"/>
        <v>7871600</v>
      </c>
      <c r="N53" s="157">
        <f t="shared" si="2"/>
        <v>4736500</v>
      </c>
      <c r="O53" s="157">
        <f t="shared" si="2"/>
        <v>3998300</v>
      </c>
      <c r="P53" s="157">
        <f t="shared" si="2"/>
        <v>2120600</v>
      </c>
      <c r="Q53" s="157">
        <f t="shared" si="2"/>
        <v>294200</v>
      </c>
      <c r="R53" s="157">
        <f t="shared" si="2"/>
        <v>30404800</v>
      </c>
      <c r="S53" s="157">
        <f t="shared" si="2"/>
        <v>103542300</v>
      </c>
      <c r="T53" s="157">
        <f t="shared" si="2"/>
        <v>38982000</v>
      </c>
      <c r="U53" s="157">
        <f t="shared" si="2"/>
        <v>301637000</v>
      </c>
      <c r="V53" s="157">
        <f t="shared" si="2"/>
        <v>102148300</v>
      </c>
      <c r="W53" s="157">
        <f t="shared" si="2"/>
        <v>30848600</v>
      </c>
      <c r="X53" s="157">
        <f t="shared" si="2"/>
        <v>679696900</v>
      </c>
      <c r="Y53" s="157">
        <f t="shared" si="2"/>
        <v>55800</v>
      </c>
      <c r="Z53" s="158">
        <f t="shared" si="2"/>
        <v>4300700</v>
      </c>
      <c r="AA53" s="158">
        <f t="shared" si="2"/>
        <v>39623500</v>
      </c>
      <c r="AB53" s="158">
        <f t="shared" si="2"/>
        <v>2544300</v>
      </c>
      <c r="AC53" s="158">
        <f t="shared" si="2"/>
        <v>768400</v>
      </c>
    </row>
    <row r="54" spans="1:34" x14ac:dyDescent="0.25">
      <c r="D54" s="159" t="s">
        <v>175</v>
      </c>
      <c r="E54" s="159"/>
      <c r="F54" s="159"/>
      <c r="G54" s="159"/>
      <c r="H54" s="159" t="s">
        <v>123</v>
      </c>
    </row>
    <row r="55" spans="1:34" x14ac:dyDescent="0.25">
      <c r="H55" s="185" t="s">
        <v>176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7" spans="1:34" x14ac:dyDescent="0.25">
      <c r="B57" s="161">
        <v>2944600</v>
      </c>
      <c r="C57" s="163">
        <v>90600</v>
      </c>
      <c r="E57" s="163">
        <v>20673500</v>
      </c>
      <c r="F57" s="163">
        <v>8343100</v>
      </c>
      <c r="G57" s="163">
        <v>222600</v>
      </c>
      <c r="H57" s="172">
        <v>10105100</v>
      </c>
      <c r="I57" s="165">
        <v>42379500</v>
      </c>
      <c r="J57" s="165">
        <v>4000000</v>
      </c>
      <c r="K57" s="166">
        <v>6001500</v>
      </c>
      <c r="L57" s="167">
        <v>731700</v>
      </c>
      <c r="M57" s="167">
        <v>7871600</v>
      </c>
      <c r="N57" s="167">
        <v>4736500</v>
      </c>
      <c r="O57" s="167">
        <v>3998300</v>
      </c>
      <c r="P57" s="167">
        <v>2120600</v>
      </c>
      <c r="Q57" s="167">
        <v>294200</v>
      </c>
      <c r="R57" s="167">
        <v>30404800</v>
      </c>
      <c r="S57" s="167">
        <v>103542300</v>
      </c>
      <c r="T57" s="167">
        <v>39729600</v>
      </c>
      <c r="U57" s="167">
        <v>301637000</v>
      </c>
      <c r="V57" s="167">
        <v>102148300</v>
      </c>
      <c r="W57" s="167">
        <v>30848600</v>
      </c>
      <c r="X57" s="167">
        <v>699466200</v>
      </c>
      <c r="Y57" s="167">
        <v>55800</v>
      </c>
      <c r="Z57" s="167">
        <v>4300700</v>
      </c>
      <c r="AA57" s="167">
        <v>39623500</v>
      </c>
    </row>
    <row r="59" spans="1:34" x14ac:dyDescent="0.25">
      <c r="A59" s="110" t="s">
        <v>191</v>
      </c>
    </row>
    <row r="60" spans="1:34" x14ac:dyDescent="0.25">
      <c r="G60" s="235" t="s">
        <v>197</v>
      </c>
      <c r="H60" s="235"/>
      <c r="I60" s="235"/>
    </row>
    <row r="62" spans="1:34" x14ac:dyDescent="0.25">
      <c r="A62" s="145" t="s">
        <v>166</v>
      </c>
      <c r="B62" s="146">
        <v>26999</v>
      </c>
      <c r="C62" s="146">
        <v>26999</v>
      </c>
      <c r="D62" s="146">
        <v>26999</v>
      </c>
      <c r="E62" s="146">
        <v>26999</v>
      </c>
      <c r="F62" s="146">
        <v>26999</v>
      </c>
      <c r="G62" s="146">
        <v>26999</v>
      </c>
      <c r="H62" s="146">
        <v>26999</v>
      </c>
      <c r="I62" s="146" t="s">
        <v>125</v>
      </c>
      <c r="J62" s="146">
        <v>310</v>
      </c>
      <c r="K62" s="146">
        <v>24999</v>
      </c>
      <c r="L62" s="146">
        <v>26999</v>
      </c>
      <c r="M62" s="146">
        <v>26999</v>
      </c>
      <c r="N62" s="146">
        <v>26999</v>
      </c>
      <c r="O62" s="146">
        <v>26999</v>
      </c>
      <c r="P62" s="146">
        <v>26999</v>
      </c>
      <c r="Q62" s="146">
        <v>26999</v>
      </c>
      <c r="R62" s="146">
        <v>26999</v>
      </c>
      <c r="S62" s="148">
        <v>95996</v>
      </c>
      <c r="T62" s="147">
        <v>95995</v>
      </c>
      <c r="U62" s="147">
        <v>24999</v>
      </c>
      <c r="V62" s="149">
        <v>21999</v>
      </c>
      <c r="W62" s="149">
        <v>23999</v>
      </c>
      <c r="X62" s="272"/>
      <c r="Y62" s="148">
        <v>26999</v>
      </c>
      <c r="Z62" s="148">
        <v>28999</v>
      </c>
      <c r="AA62" s="148">
        <v>22999</v>
      </c>
    </row>
    <row r="63" spans="1:34" ht="36.75" x14ac:dyDescent="0.25">
      <c r="A63" s="145" t="s">
        <v>167</v>
      </c>
      <c r="B63" s="146">
        <v>221</v>
      </c>
      <c r="C63" s="146">
        <v>222</v>
      </c>
      <c r="D63" s="146">
        <v>224</v>
      </c>
      <c r="E63" s="146">
        <v>225</v>
      </c>
      <c r="F63" s="146">
        <v>226</v>
      </c>
      <c r="G63" s="146">
        <v>290</v>
      </c>
      <c r="H63" s="146">
        <v>340</v>
      </c>
      <c r="I63" s="146">
        <v>26999</v>
      </c>
      <c r="J63" s="146">
        <v>17561</v>
      </c>
      <c r="K63" s="150" t="s">
        <v>168</v>
      </c>
      <c r="L63" s="146">
        <v>224</v>
      </c>
      <c r="M63" s="146">
        <v>225</v>
      </c>
      <c r="N63" s="146">
        <v>226</v>
      </c>
      <c r="O63" s="150" t="s">
        <v>180</v>
      </c>
      <c r="P63" s="150" t="s">
        <v>182</v>
      </c>
      <c r="Q63" s="150" t="s">
        <v>177</v>
      </c>
      <c r="R63" s="146" t="s">
        <v>179</v>
      </c>
      <c r="S63" s="147" t="s">
        <v>169</v>
      </c>
      <c r="T63" s="147" t="s">
        <v>170</v>
      </c>
      <c r="U63" s="151" t="s">
        <v>174</v>
      </c>
      <c r="V63" s="160">
        <v>211</v>
      </c>
      <c r="W63" s="160">
        <v>213</v>
      </c>
      <c r="X63" s="273"/>
      <c r="Y63" s="148" t="s">
        <v>171</v>
      </c>
      <c r="Z63" s="148" t="s">
        <v>172</v>
      </c>
      <c r="AA63" s="148" t="s">
        <v>173</v>
      </c>
    </row>
    <row r="64" spans="1:34" x14ac:dyDescent="0.25">
      <c r="A64" s="152">
        <v>1</v>
      </c>
      <c r="B64" s="155">
        <v>60300</v>
      </c>
      <c r="C64" s="155">
        <v>0</v>
      </c>
      <c r="D64" s="102"/>
      <c r="E64" s="155">
        <v>276900</v>
      </c>
      <c r="F64" s="155">
        <v>331000</v>
      </c>
      <c r="G64" s="155">
        <v>1000</v>
      </c>
      <c r="H64" s="155">
        <v>345100</v>
      </c>
      <c r="I64" s="186">
        <f>B64+C64+D64+E64+F64+G64+H64+L64+M64+N64+O64+P64+R64</f>
        <v>2078800</v>
      </c>
      <c r="J64" s="102"/>
      <c r="K64" s="155">
        <v>142700</v>
      </c>
      <c r="L64" s="155">
        <v>0</v>
      </c>
      <c r="M64" s="155">
        <v>152200</v>
      </c>
      <c r="N64" s="155">
        <v>222000</v>
      </c>
      <c r="O64" s="155">
        <v>12000</v>
      </c>
      <c r="P64" s="155">
        <v>34800</v>
      </c>
      <c r="Q64" s="155"/>
      <c r="R64" s="155">
        <v>643500</v>
      </c>
      <c r="S64" s="155">
        <v>1464600</v>
      </c>
      <c r="T64" s="155">
        <v>87200</v>
      </c>
      <c r="U64" s="155">
        <v>4048900</v>
      </c>
      <c r="V64" s="155">
        <v>230000</v>
      </c>
      <c r="W64" s="155">
        <v>69500</v>
      </c>
      <c r="X64" s="153"/>
      <c r="Y64" s="152"/>
      <c r="Z64" s="155">
        <v>0</v>
      </c>
      <c r="AA64" s="155">
        <v>214000</v>
      </c>
    </row>
  </sheetData>
  <mergeCells count="4">
    <mergeCell ref="X1:X2"/>
    <mergeCell ref="AB1:AC1"/>
    <mergeCell ref="G60:I60"/>
    <mergeCell ref="X62:X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5"/>
  <sheetViews>
    <sheetView workbookViewId="0">
      <selection activeCell="A52" sqref="A52:XFD55"/>
    </sheetView>
  </sheetViews>
  <sheetFormatPr defaultRowHeight="15" x14ac:dyDescent="0.25"/>
  <cols>
    <col min="3" max="3" width="12.7109375" customWidth="1"/>
    <col min="5" max="5" width="15.7109375" customWidth="1"/>
    <col min="9" max="9" width="12.7109375" customWidth="1"/>
    <col min="10" max="10" width="15.7109375" customWidth="1"/>
  </cols>
  <sheetData>
    <row r="1" spans="1:5" ht="15.75" x14ac:dyDescent="0.25">
      <c r="D1" s="30">
        <v>14569</v>
      </c>
    </row>
    <row r="2" spans="1:5" ht="15.75" x14ac:dyDescent="0.25">
      <c r="A2" s="30" t="s">
        <v>124</v>
      </c>
    </row>
    <row r="4" spans="1:5" ht="15.75" x14ac:dyDescent="0.25">
      <c r="A4" s="199" t="s">
        <v>108</v>
      </c>
      <c r="B4" s="201" t="s">
        <v>15</v>
      </c>
      <c r="C4" s="201"/>
      <c r="D4" s="201"/>
      <c r="E4" s="201"/>
    </row>
    <row r="5" spans="1:5" ht="47.25" x14ac:dyDescent="0.25">
      <c r="A5" s="200"/>
      <c r="B5" s="12" t="s">
        <v>5</v>
      </c>
      <c r="C5" s="12" t="s">
        <v>6</v>
      </c>
      <c r="D5" s="12" t="s">
        <v>7</v>
      </c>
      <c r="E5" s="13" t="s">
        <v>8</v>
      </c>
    </row>
    <row r="6" spans="1:5" ht="15.75" hidden="1" x14ac:dyDescent="0.25">
      <c r="A6" s="7">
        <v>1</v>
      </c>
      <c r="B6" s="20"/>
      <c r="C6" s="20"/>
      <c r="D6" s="20"/>
      <c r="E6" s="18">
        <f t="shared" ref="E6:E54" si="0">ROUND(B6*C6*D6,0)</f>
        <v>0</v>
      </c>
    </row>
    <row r="7" spans="1:5" ht="15.75" hidden="1" x14ac:dyDescent="0.25">
      <c r="A7" s="31">
        <v>3</v>
      </c>
      <c r="B7" s="20">
        <v>19.399999999999999</v>
      </c>
      <c r="C7" s="32">
        <v>856.97</v>
      </c>
      <c r="D7" s="20">
        <v>12</v>
      </c>
      <c r="E7" s="18">
        <f t="shared" si="0"/>
        <v>199503</v>
      </c>
    </row>
    <row r="8" spans="1:5" ht="15.75" hidden="1" x14ac:dyDescent="0.25">
      <c r="A8" s="31">
        <v>4</v>
      </c>
      <c r="B8" s="32">
        <v>4.0629582519999996</v>
      </c>
      <c r="C8" s="32">
        <v>856.97</v>
      </c>
      <c r="D8" s="20">
        <v>12</v>
      </c>
      <c r="E8" s="18">
        <f t="shared" si="0"/>
        <v>41782</v>
      </c>
    </row>
    <row r="9" spans="1:5" ht="15.75" hidden="1" x14ac:dyDescent="0.25">
      <c r="A9" s="31">
        <v>5</v>
      </c>
      <c r="B9" s="20">
        <v>17.973985800000001</v>
      </c>
      <c r="C9" s="32">
        <v>856.97</v>
      </c>
      <c r="D9" s="20">
        <v>12</v>
      </c>
      <c r="E9" s="18">
        <f t="shared" si="0"/>
        <v>184838</v>
      </c>
    </row>
    <row r="10" spans="1:5" ht="15.75" hidden="1" x14ac:dyDescent="0.25">
      <c r="A10" s="31">
        <v>11</v>
      </c>
      <c r="B10" s="20">
        <v>6.57</v>
      </c>
      <c r="C10" s="32">
        <v>856.97</v>
      </c>
      <c r="D10" s="20">
        <v>12</v>
      </c>
      <c r="E10" s="18">
        <f t="shared" si="0"/>
        <v>67564</v>
      </c>
    </row>
    <row r="11" spans="1:5" ht="15.75" hidden="1" x14ac:dyDescent="0.25">
      <c r="A11" s="31">
        <v>13</v>
      </c>
      <c r="B11" s="20">
        <v>15.3</v>
      </c>
      <c r="C11" s="32">
        <v>856.97</v>
      </c>
      <c r="D11" s="20">
        <v>12</v>
      </c>
      <c r="E11" s="18">
        <f t="shared" si="0"/>
        <v>157340</v>
      </c>
    </row>
    <row r="12" spans="1:5" ht="15.75" hidden="1" x14ac:dyDescent="0.25">
      <c r="A12" s="31">
        <v>16</v>
      </c>
      <c r="B12" s="20">
        <v>10.97</v>
      </c>
      <c r="C12" s="32">
        <v>856.97</v>
      </c>
      <c r="D12" s="20">
        <v>12</v>
      </c>
      <c r="E12" s="18">
        <f t="shared" si="0"/>
        <v>112812</v>
      </c>
    </row>
    <row r="13" spans="1:5" ht="15.75" hidden="1" x14ac:dyDescent="0.25">
      <c r="A13" s="31">
        <v>18</v>
      </c>
      <c r="B13" s="20">
        <v>12.374995624117</v>
      </c>
      <c r="C13" s="32">
        <v>856.97</v>
      </c>
      <c r="D13" s="20">
        <v>12</v>
      </c>
      <c r="E13" s="18">
        <f t="shared" si="0"/>
        <v>127260</v>
      </c>
    </row>
    <row r="14" spans="1:5" ht="15.75" hidden="1" x14ac:dyDescent="0.25">
      <c r="A14" s="31">
        <v>20</v>
      </c>
      <c r="B14" s="20">
        <v>12.8</v>
      </c>
      <c r="C14" s="32">
        <v>856.97</v>
      </c>
      <c r="D14" s="20">
        <v>12</v>
      </c>
      <c r="E14" s="18">
        <f t="shared" si="0"/>
        <v>131631</v>
      </c>
    </row>
    <row r="15" spans="1:5" ht="15.75" hidden="1" x14ac:dyDescent="0.25">
      <c r="A15" s="31">
        <v>21</v>
      </c>
      <c r="B15" s="20">
        <v>12.38</v>
      </c>
      <c r="C15" s="32">
        <v>856.97</v>
      </c>
      <c r="D15" s="20">
        <v>12</v>
      </c>
      <c r="E15" s="18">
        <f t="shared" si="0"/>
        <v>127311</v>
      </c>
    </row>
    <row r="16" spans="1:5" ht="15.75" hidden="1" x14ac:dyDescent="0.25">
      <c r="A16" s="31">
        <v>22</v>
      </c>
      <c r="B16" s="20">
        <v>9.6999999999999993</v>
      </c>
      <c r="C16" s="32">
        <v>856.97</v>
      </c>
      <c r="D16" s="20">
        <v>12</v>
      </c>
      <c r="E16" s="18">
        <f t="shared" si="0"/>
        <v>99751</v>
      </c>
    </row>
    <row r="17" spans="1:5" ht="15.75" hidden="1" x14ac:dyDescent="0.25">
      <c r="A17" s="31">
        <v>23</v>
      </c>
      <c r="B17" s="32">
        <v>8.1250413277880007</v>
      </c>
      <c r="C17" s="32">
        <v>856.97</v>
      </c>
      <c r="D17" s="20">
        <v>12</v>
      </c>
      <c r="E17" s="18">
        <f t="shared" si="0"/>
        <v>83555</v>
      </c>
    </row>
    <row r="18" spans="1:5" ht="15.75" hidden="1" x14ac:dyDescent="0.25">
      <c r="A18" s="31">
        <v>26</v>
      </c>
      <c r="B18" s="20">
        <v>20</v>
      </c>
      <c r="C18" s="32">
        <v>856.97</v>
      </c>
      <c r="D18" s="20">
        <v>12</v>
      </c>
      <c r="E18" s="18">
        <f t="shared" si="0"/>
        <v>205673</v>
      </c>
    </row>
    <row r="19" spans="1:5" ht="15.75" hidden="1" x14ac:dyDescent="0.25">
      <c r="A19" s="31">
        <v>27</v>
      </c>
      <c r="B19" s="20">
        <v>17.059999999999999</v>
      </c>
      <c r="C19" s="32">
        <v>856.97</v>
      </c>
      <c r="D19" s="20">
        <v>12</v>
      </c>
      <c r="E19" s="18">
        <f t="shared" si="0"/>
        <v>175439</v>
      </c>
    </row>
    <row r="20" spans="1:5" ht="15.75" hidden="1" x14ac:dyDescent="0.25">
      <c r="A20" s="31">
        <v>28</v>
      </c>
      <c r="B20" s="20">
        <v>8.75</v>
      </c>
      <c r="C20" s="32">
        <v>856.97</v>
      </c>
      <c r="D20" s="20">
        <v>12</v>
      </c>
      <c r="E20" s="18">
        <f t="shared" si="0"/>
        <v>89982</v>
      </c>
    </row>
    <row r="21" spans="1:5" ht="15.75" hidden="1" x14ac:dyDescent="0.25">
      <c r="A21" s="31">
        <v>31</v>
      </c>
      <c r="B21" s="20">
        <v>10.7249962</v>
      </c>
      <c r="C21" s="32">
        <v>856.97</v>
      </c>
      <c r="D21" s="20">
        <v>12</v>
      </c>
      <c r="E21" s="18">
        <f t="shared" si="0"/>
        <v>110292</v>
      </c>
    </row>
    <row r="22" spans="1:5" ht="15.75" hidden="1" x14ac:dyDescent="0.25">
      <c r="A22" s="31">
        <v>33</v>
      </c>
      <c r="B22" s="20">
        <v>11</v>
      </c>
      <c r="C22" s="32">
        <v>856.97</v>
      </c>
      <c r="D22" s="20">
        <v>12</v>
      </c>
      <c r="E22" s="18">
        <f t="shared" si="0"/>
        <v>113120</v>
      </c>
    </row>
    <row r="23" spans="1:5" ht="15.75" hidden="1" x14ac:dyDescent="0.25">
      <c r="A23" s="31">
        <v>34</v>
      </c>
      <c r="B23" s="20">
        <v>7.35</v>
      </c>
      <c r="C23" s="32">
        <v>856.97</v>
      </c>
      <c r="D23" s="20">
        <v>12</v>
      </c>
      <c r="E23" s="18">
        <f t="shared" si="0"/>
        <v>75585</v>
      </c>
    </row>
    <row r="24" spans="1:5" ht="15.75" hidden="1" x14ac:dyDescent="0.25">
      <c r="A24" s="31">
        <v>36</v>
      </c>
      <c r="B24" s="20">
        <v>10.75</v>
      </c>
      <c r="C24" s="32">
        <v>856.97</v>
      </c>
      <c r="D24" s="20">
        <v>12</v>
      </c>
      <c r="E24" s="18">
        <f t="shared" si="0"/>
        <v>110549</v>
      </c>
    </row>
    <row r="25" spans="1:5" ht="15.75" hidden="1" x14ac:dyDescent="0.25">
      <c r="A25" s="31">
        <v>37</v>
      </c>
      <c r="B25" s="20">
        <v>7.65</v>
      </c>
      <c r="C25" s="32">
        <v>856.97</v>
      </c>
      <c r="D25" s="20">
        <v>12</v>
      </c>
      <c r="E25" s="18">
        <f t="shared" si="0"/>
        <v>78670</v>
      </c>
    </row>
    <row r="26" spans="1:5" ht="15.75" hidden="1" x14ac:dyDescent="0.25">
      <c r="A26" s="31">
        <v>38</v>
      </c>
      <c r="B26" s="20">
        <v>5.95</v>
      </c>
      <c r="C26" s="32">
        <v>856.97</v>
      </c>
      <c r="D26" s="20">
        <v>12</v>
      </c>
      <c r="E26" s="18">
        <f t="shared" si="0"/>
        <v>61188</v>
      </c>
    </row>
    <row r="27" spans="1:5" ht="15.75" hidden="1" x14ac:dyDescent="0.25">
      <c r="A27" s="31">
        <v>41</v>
      </c>
      <c r="B27" s="20">
        <v>9.3800000000000008</v>
      </c>
      <c r="C27" s="32">
        <v>856.97</v>
      </c>
      <c r="D27" s="20">
        <v>12</v>
      </c>
      <c r="E27" s="18">
        <f t="shared" si="0"/>
        <v>96461</v>
      </c>
    </row>
    <row r="28" spans="1:5" ht="15.75" hidden="1" x14ac:dyDescent="0.25">
      <c r="A28" s="31">
        <v>42</v>
      </c>
      <c r="B28" s="20">
        <v>13.48</v>
      </c>
      <c r="C28" s="32">
        <v>856.97</v>
      </c>
      <c r="D28" s="20">
        <v>12</v>
      </c>
      <c r="E28" s="18">
        <f t="shared" si="0"/>
        <v>138623</v>
      </c>
    </row>
    <row r="29" spans="1:5" ht="15.75" hidden="1" x14ac:dyDescent="0.25">
      <c r="A29" s="31">
        <v>43</v>
      </c>
      <c r="B29" s="20">
        <v>7.94</v>
      </c>
      <c r="C29" s="32">
        <v>856.97</v>
      </c>
      <c r="D29" s="20">
        <v>12</v>
      </c>
      <c r="E29" s="18">
        <f t="shared" si="0"/>
        <v>81652</v>
      </c>
    </row>
    <row r="30" spans="1:5" ht="15.75" hidden="1" x14ac:dyDescent="0.25">
      <c r="A30" s="31">
        <v>44</v>
      </c>
      <c r="B30" s="20">
        <v>5.7749978999999998</v>
      </c>
      <c r="C30" s="32">
        <v>856.97</v>
      </c>
      <c r="D30" s="20">
        <v>12</v>
      </c>
      <c r="E30" s="18">
        <f t="shared" si="0"/>
        <v>59388</v>
      </c>
    </row>
    <row r="31" spans="1:5" ht="15.75" hidden="1" x14ac:dyDescent="0.25">
      <c r="A31" s="31">
        <v>45</v>
      </c>
      <c r="B31" s="20">
        <v>9.35</v>
      </c>
      <c r="C31" s="32">
        <v>856.97</v>
      </c>
      <c r="D31" s="20">
        <v>12</v>
      </c>
      <c r="E31" s="18">
        <f t="shared" si="0"/>
        <v>96152</v>
      </c>
    </row>
    <row r="32" spans="1:5" ht="15.75" hidden="1" x14ac:dyDescent="0.25">
      <c r="A32" s="31">
        <v>49</v>
      </c>
      <c r="B32" s="20">
        <v>24.75</v>
      </c>
      <c r="C32" s="32">
        <v>856.97</v>
      </c>
      <c r="D32" s="20">
        <v>12</v>
      </c>
      <c r="E32" s="18">
        <f t="shared" si="0"/>
        <v>254520</v>
      </c>
    </row>
    <row r="33" spans="1:5" ht="15.75" hidden="1" x14ac:dyDescent="0.25">
      <c r="A33" s="31">
        <v>50</v>
      </c>
      <c r="B33" s="20">
        <v>7.87</v>
      </c>
      <c r="C33" s="32">
        <v>856.97</v>
      </c>
      <c r="D33" s="20">
        <v>12</v>
      </c>
      <c r="E33" s="18">
        <f t="shared" si="0"/>
        <v>80932</v>
      </c>
    </row>
    <row r="34" spans="1:5" ht="15.75" hidden="1" x14ac:dyDescent="0.25">
      <c r="A34" s="31">
        <v>53</v>
      </c>
      <c r="B34" s="20">
        <v>6.5625595600000004</v>
      </c>
      <c r="C34" s="32">
        <v>856.97</v>
      </c>
      <c r="D34" s="20">
        <v>12</v>
      </c>
      <c r="E34" s="18">
        <f t="shared" si="0"/>
        <v>67487</v>
      </c>
    </row>
    <row r="35" spans="1:5" ht="15.75" hidden="1" x14ac:dyDescent="0.25">
      <c r="A35" s="31">
        <v>56</v>
      </c>
      <c r="B35" s="20">
        <v>11.317</v>
      </c>
      <c r="C35" s="32">
        <v>856.97</v>
      </c>
      <c r="D35" s="20">
        <v>12</v>
      </c>
      <c r="E35" s="18">
        <f t="shared" si="0"/>
        <v>116380</v>
      </c>
    </row>
    <row r="36" spans="1:5" ht="15.75" hidden="1" x14ac:dyDescent="0.25">
      <c r="A36" s="31">
        <v>57</v>
      </c>
      <c r="B36" s="20">
        <v>12</v>
      </c>
      <c r="C36" s="32">
        <v>856.97</v>
      </c>
      <c r="D36" s="20">
        <v>12</v>
      </c>
      <c r="E36" s="18">
        <f t="shared" si="0"/>
        <v>123404</v>
      </c>
    </row>
    <row r="37" spans="1:5" ht="15.75" hidden="1" x14ac:dyDescent="0.25">
      <c r="A37" s="31">
        <v>58</v>
      </c>
      <c r="B37" s="20">
        <v>12.2</v>
      </c>
      <c r="C37" s="32">
        <v>856.97</v>
      </c>
      <c r="D37" s="20">
        <v>12</v>
      </c>
      <c r="E37" s="18">
        <f t="shared" si="0"/>
        <v>125460</v>
      </c>
    </row>
    <row r="38" spans="1:5" ht="15.75" hidden="1" x14ac:dyDescent="0.25">
      <c r="A38" s="31" t="s">
        <v>110</v>
      </c>
      <c r="B38" s="20">
        <v>11.091695</v>
      </c>
      <c r="C38" s="32">
        <v>856.97</v>
      </c>
      <c r="D38" s="20">
        <v>12</v>
      </c>
      <c r="E38" s="18">
        <f t="shared" si="0"/>
        <v>114063</v>
      </c>
    </row>
    <row r="39" spans="1:5" ht="15.75" hidden="1" x14ac:dyDescent="0.25">
      <c r="A39" s="31" t="s">
        <v>111</v>
      </c>
      <c r="B39" s="20">
        <v>8.75</v>
      </c>
      <c r="C39" s="32">
        <v>856.97</v>
      </c>
      <c r="D39" s="20">
        <v>12</v>
      </c>
      <c r="E39" s="18">
        <f t="shared" si="0"/>
        <v>89982</v>
      </c>
    </row>
    <row r="40" spans="1:5" ht="15.75" hidden="1" x14ac:dyDescent="0.25">
      <c r="A40" s="31" t="s">
        <v>112</v>
      </c>
      <c r="B40" s="20">
        <v>12.191986495054</v>
      </c>
      <c r="C40" s="32">
        <v>856.97</v>
      </c>
      <c r="D40" s="20">
        <v>12</v>
      </c>
      <c r="E40" s="18">
        <f t="shared" si="0"/>
        <v>125378</v>
      </c>
    </row>
    <row r="41" spans="1:5" ht="15.75" hidden="1" x14ac:dyDescent="0.25">
      <c r="A41" s="31" t="s">
        <v>113</v>
      </c>
      <c r="B41" s="20">
        <v>4.95</v>
      </c>
      <c r="C41" s="32">
        <v>856.97</v>
      </c>
      <c r="D41" s="20">
        <v>12</v>
      </c>
      <c r="E41" s="18">
        <f t="shared" si="0"/>
        <v>50904</v>
      </c>
    </row>
    <row r="42" spans="1:5" ht="15.75" hidden="1" x14ac:dyDescent="0.25">
      <c r="A42" s="31" t="s">
        <v>114</v>
      </c>
      <c r="B42" s="20">
        <v>8.44</v>
      </c>
      <c r="C42" s="32">
        <v>856.97</v>
      </c>
      <c r="D42" s="20">
        <v>12</v>
      </c>
      <c r="E42" s="18">
        <f t="shared" si="0"/>
        <v>86794</v>
      </c>
    </row>
    <row r="43" spans="1:5" ht="15.75" hidden="1" x14ac:dyDescent="0.25">
      <c r="A43" s="31" t="s">
        <v>115</v>
      </c>
      <c r="B43" s="20">
        <v>22.97</v>
      </c>
      <c r="C43" s="32">
        <v>856.97</v>
      </c>
      <c r="D43" s="20">
        <v>12</v>
      </c>
      <c r="E43" s="18">
        <f t="shared" si="0"/>
        <v>236215</v>
      </c>
    </row>
    <row r="44" spans="1:5" ht="15.75" hidden="1" x14ac:dyDescent="0.25">
      <c r="A44" s="31" t="s">
        <v>116</v>
      </c>
      <c r="B44" s="20">
        <v>11.458296867646</v>
      </c>
      <c r="C44" s="32">
        <v>856.97</v>
      </c>
      <c r="D44" s="20">
        <v>12</v>
      </c>
      <c r="E44" s="18">
        <f t="shared" si="0"/>
        <v>117833</v>
      </c>
    </row>
    <row r="45" spans="1:5" ht="15.75" hidden="1" x14ac:dyDescent="0.25">
      <c r="A45" s="31" t="s">
        <v>117</v>
      </c>
      <c r="B45" s="20">
        <v>9.5629563072996007</v>
      </c>
      <c r="C45" s="32">
        <v>856.97</v>
      </c>
      <c r="D45" s="20">
        <v>12</v>
      </c>
      <c r="E45" s="18">
        <f t="shared" si="0"/>
        <v>98342</v>
      </c>
    </row>
    <row r="46" spans="1:5" ht="15.75" hidden="1" x14ac:dyDescent="0.25">
      <c r="A46" s="31" t="s">
        <v>118</v>
      </c>
      <c r="B46" s="20">
        <v>12.374995624117</v>
      </c>
      <c r="C46" s="32">
        <v>856.97</v>
      </c>
      <c r="D46" s="20">
        <v>12</v>
      </c>
      <c r="E46" s="18">
        <f t="shared" si="0"/>
        <v>127260</v>
      </c>
    </row>
    <row r="47" spans="1:5" ht="15.75" hidden="1" x14ac:dyDescent="0.25">
      <c r="A47" s="31" t="s">
        <v>0</v>
      </c>
      <c r="B47" s="20">
        <v>12</v>
      </c>
      <c r="C47" s="32">
        <v>856.97</v>
      </c>
      <c r="D47" s="20">
        <v>12</v>
      </c>
      <c r="E47" s="18">
        <f t="shared" si="0"/>
        <v>123404</v>
      </c>
    </row>
    <row r="48" spans="1:5" ht="15.75" hidden="1" x14ac:dyDescent="0.25">
      <c r="A48" s="31" t="s">
        <v>119</v>
      </c>
      <c r="B48" s="20">
        <v>19.066984064</v>
      </c>
      <c r="C48" s="32">
        <v>856.97</v>
      </c>
      <c r="D48" s="20">
        <v>12</v>
      </c>
      <c r="E48" s="18">
        <f t="shared" si="0"/>
        <v>196078</v>
      </c>
    </row>
    <row r="49" spans="1:5" ht="15.75" hidden="1" x14ac:dyDescent="0.25">
      <c r="A49" s="31" t="s">
        <v>100</v>
      </c>
      <c r="B49" s="20">
        <v>7.7885845859999998</v>
      </c>
      <c r="C49" s="32">
        <v>856.97</v>
      </c>
      <c r="D49" s="20">
        <v>12</v>
      </c>
      <c r="E49" s="18">
        <f t="shared" si="0"/>
        <v>80095</v>
      </c>
    </row>
    <row r="50" spans="1:5" ht="15.75" hidden="1" x14ac:dyDescent="0.25">
      <c r="A50" s="31" t="s">
        <v>101</v>
      </c>
      <c r="B50" s="20">
        <v>12.562964086599999</v>
      </c>
      <c r="C50" s="32">
        <v>856.97</v>
      </c>
      <c r="D50" s="20">
        <v>12</v>
      </c>
      <c r="E50" s="18">
        <f t="shared" si="0"/>
        <v>129193</v>
      </c>
    </row>
    <row r="51" spans="1:5" ht="15.75" x14ac:dyDescent="0.25">
      <c r="A51" s="31" t="s">
        <v>102</v>
      </c>
      <c r="B51" s="20">
        <v>16.66666</v>
      </c>
      <c r="C51" s="32">
        <v>856.97</v>
      </c>
      <c r="D51" s="20">
        <v>12</v>
      </c>
      <c r="E51" s="18">
        <f t="shared" si="0"/>
        <v>171394</v>
      </c>
    </row>
    <row r="52" spans="1:5" ht="15.75" hidden="1" x14ac:dyDescent="0.25">
      <c r="A52" s="31" t="s">
        <v>103</v>
      </c>
      <c r="B52" s="20">
        <v>10.8</v>
      </c>
      <c r="C52" s="32">
        <v>856.97</v>
      </c>
      <c r="D52" s="20">
        <v>12</v>
      </c>
      <c r="E52" s="18">
        <f t="shared" si="0"/>
        <v>111063</v>
      </c>
    </row>
    <row r="53" spans="1:5" ht="15.75" hidden="1" x14ac:dyDescent="0.25">
      <c r="A53" s="31" t="s">
        <v>104</v>
      </c>
      <c r="B53" s="20">
        <v>38.700000000000003</v>
      </c>
      <c r="C53" s="32">
        <v>856.97</v>
      </c>
      <c r="D53" s="20">
        <v>12</v>
      </c>
      <c r="E53" s="18">
        <f t="shared" si="0"/>
        <v>397977</v>
      </c>
    </row>
    <row r="54" spans="1:5" ht="15.75" hidden="1" x14ac:dyDescent="0.25">
      <c r="A54" s="31" t="s">
        <v>105</v>
      </c>
      <c r="B54" s="20">
        <v>5.5</v>
      </c>
      <c r="C54" s="32">
        <v>856.97</v>
      </c>
      <c r="D54" s="20">
        <v>12</v>
      </c>
      <c r="E54" s="18">
        <f t="shared" si="0"/>
        <v>56560</v>
      </c>
    </row>
    <row r="55" spans="1:5" ht="15.75" hidden="1" x14ac:dyDescent="0.25">
      <c r="A55" s="31" t="s">
        <v>106</v>
      </c>
      <c r="B55" s="20">
        <v>9.2100552572000005</v>
      </c>
      <c r="C55" s="32">
        <v>856.6</v>
      </c>
      <c r="D55" s="20">
        <v>12</v>
      </c>
      <c r="E55" s="18">
        <f>ROUND(B55*C55*D55,0)-11</f>
        <v>94661</v>
      </c>
    </row>
    <row r="56" spans="1:5" ht="15.75" x14ac:dyDescent="0.25">
      <c r="A56" s="31" t="s">
        <v>122</v>
      </c>
      <c r="B56" s="20">
        <v>638.69254203500373</v>
      </c>
      <c r="C56" s="32">
        <v>856.97</v>
      </c>
      <c r="D56" s="20">
        <v>12</v>
      </c>
      <c r="E56" s="18">
        <f>SUM(E6:E55)</f>
        <v>6001500</v>
      </c>
    </row>
    <row r="57" spans="1:5" x14ac:dyDescent="0.25">
      <c r="A57" s="29" t="s">
        <v>123</v>
      </c>
    </row>
    <row r="59" spans="1:5" x14ac:dyDescent="0.25">
      <c r="E59" s="119">
        <v>6001500</v>
      </c>
    </row>
    <row r="61" spans="1:5" x14ac:dyDescent="0.25">
      <c r="E61" s="6">
        <f>E56-E59</f>
        <v>0</v>
      </c>
    </row>
    <row r="63" spans="1:5" ht="15.75" x14ac:dyDescent="0.25">
      <c r="A63" s="199" t="s">
        <v>108</v>
      </c>
      <c r="B63" s="201" t="s">
        <v>15</v>
      </c>
      <c r="C63" s="201"/>
      <c r="D63" s="201"/>
      <c r="E63" s="201"/>
    </row>
    <row r="64" spans="1:5" ht="47.25" x14ac:dyDescent="0.25">
      <c r="A64" s="200"/>
      <c r="B64" s="170" t="s">
        <v>5</v>
      </c>
      <c r="C64" s="170" t="s">
        <v>6</v>
      </c>
      <c r="D64" s="170" t="s">
        <v>7</v>
      </c>
      <c r="E64" s="13" t="s">
        <v>8</v>
      </c>
    </row>
    <row r="65" spans="1:5" ht="15.75" x14ac:dyDescent="0.25">
      <c r="A65" s="7">
        <v>1</v>
      </c>
      <c r="B65" s="20">
        <v>13.9</v>
      </c>
      <c r="C65" s="20">
        <v>855.51558752992003</v>
      </c>
      <c r="D65" s="20">
        <v>12</v>
      </c>
      <c r="E65" s="18">
        <f t="shared" ref="E65" si="1">ROUND(B65*C65*D65,0)</f>
        <v>142700</v>
      </c>
    </row>
  </sheetData>
  <mergeCells count="4">
    <mergeCell ref="A4:A5"/>
    <mergeCell ref="B4:E4"/>
    <mergeCell ref="A63:A64"/>
    <mergeCell ref="B63:E6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61"/>
  <sheetViews>
    <sheetView workbookViewId="0">
      <selection activeCell="A52" sqref="A52:XFD55"/>
    </sheetView>
  </sheetViews>
  <sheetFormatPr defaultRowHeight="15" x14ac:dyDescent="0.25"/>
  <cols>
    <col min="3" max="3" width="12.7109375" customWidth="1"/>
    <col min="5" max="5" width="15.7109375" customWidth="1"/>
    <col min="9" max="13" width="12.7109375" customWidth="1"/>
    <col min="14" max="14" width="15.7109375" customWidth="1"/>
  </cols>
  <sheetData>
    <row r="2" spans="1:14" ht="15.75" x14ac:dyDescent="0.25">
      <c r="A2" s="30" t="s">
        <v>126</v>
      </c>
    </row>
    <row r="4" spans="1:14" ht="45" customHeight="1" x14ac:dyDescent="0.25">
      <c r="A4" s="199" t="s">
        <v>108</v>
      </c>
      <c r="B4" s="189" t="s">
        <v>94</v>
      </c>
      <c r="C4" s="190"/>
      <c r="D4" s="190"/>
      <c r="E4" s="191"/>
      <c r="F4" s="202" t="s">
        <v>95</v>
      </c>
      <c r="G4" s="203"/>
      <c r="H4" s="203"/>
      <c r="I4" s="204"/>
      <c r="J4" s="37" t="s">
        <v>96</v>
      </c>
      <c r="K4" s="34"/>
      <c r="L4" s="34"/>
      <c r="M4" s="34"/>
      <c r="N4" s="205" t="s">
        <v>125</v>
      </c>
    </row>
    <row r="5" spans="1:14" ht="47.25" x14ac:dyDescent="0.25">
      <c r="A5" s="200"/>
      <c r="B5" s="12" t="s">
        <v>5</v>
      </c>
      <c r="C5" s="12" t="s">
        <v>6</v>
      </c>
      <c r="D5" s="12" t="s">
        <v>7</v>
      </c>
      <c r="E5" s="13" t="s">
        <v>8</v>
      </c>
      <c r="F5" s="12" t="s">
        <v>5</v>
      </c>
      <c r="G5" s="12" t="s">
        <v>6</v>
      </c>
      <c r="H5" s="12" t="s">
        <v>7</v>
      </c>
      <c r="I5" s="13" t="s">
        <v>8</v>
      </c>
      <c r="J5" s="12" t="s">
        <v>5</v>
      </c>
      <c r="K5" s="12" t="s">
        <v>6</v>
      </c>
      <c r="L5" s="12" t="s">
        <v>7</v>
      </c>
      <c r="M5" s="13" t="s">
        <v>8</v>
      </c>
      <c r="N5" s="206"/>
    </row>
    <row r="6" spans="1:14" ht="15.75" hidden="1" x14ac:dyDescent="0.25">
      <c r="A6" s="7">
        <v>1</v>
      </c>
      <c r="B6" s="20"/>
      <c r="C6" s="20"/>
      <c r="D6" s="20"/>
      <c r="E6" s="18">
        <f t="shared" ref="E6:E54" si="0">ROUND(B6*C6*D6,0)</f>
        <v>0</v>
      </c>
      <c r="F6" s="20"/>
      <c r="G6" s="20"/>
      <c r="H6" s="20"/>
      <c r="I6" s="18">
        <f t="shared" ref="I6:I54" si="1">ROUND(F6*G6*H6,0)</f>
        <v>0</v>
      </c>
      <c r="J6" s="35"/>
      <c r="K6" s="35"/>
      <c r="L6" s="35"/>
      <c r="M6" s="18">
        <f t="shared" ref="M6:M55" si="2">ROUND(J6*K6*L6,0)</f>
        <v>0</v>
      </c>
      <c r="N6" s="33">
        <f>E6+I6+M6</f>
        <v>0</v>
      </c>
    </row>
    <row r="7" spans="1:14" ht="15.75" hidden="1" x14ac:dyDescent="0.25">
      <c r="A7" s="31">
        <v>3</v>
      </c>
      <c r="B7" s="16"/>
      <c r="C7" s="16"/>
      <c r="D7" s="16"/>
      <c r="E7" s="18">
        <f t="shared" si="0"/>
        <v>0</v>
      </c>
      <c r="F7" s="16"/>
      <c r="G7" s="16"/>
      <c r="H7" s="16"/>
      <c r="I7" s="18">
        <f t="shared" si="1"/>
        <v>0</v>
      </c>
      <c r="J7" s="35"/>
      <c r="K7" s="35"/>
      <c r="L7" s="35"/>
      <c r="M7" s="18">
        <f t="shared" si="2"/>
        <v>0</v>
      </c>
      <c r="N7" s="33">
        <f t="shared" ref="N7:N55" si="3">E7+I7+M7</f>
        <v>0</v>
      </c>
    </row>
    <row r="8" spans="1:14" ht="15.75" hidden="1" x14ac:dyDescent="0.25">
      <c r="A8" s="31">
        <v>4</v>
      </c>
      <c r="B8" s="16"/>
      <c r="C8" s="16"/>
      <c r="D8" s="16"/>
      <c r="E8" s="18">
        <f t="shared" si="0"/>
        <v>0</v>
      </c>
      <c r="F8" s="16"/>
      <c r="G8" s="16"/>
      <c r="H8" s="16"/>
      <c r="I8" s="18">
        <f t="shared" si="1"/>
        <v>0</v>
      </c>
      <c r="J8" s="35"/>
      <c r="K8" s="35"/>
      <c r="L8" s="35"/>
      <c r="M8" s="18">
        <f t="shared" si="2"/>
        <v>0</v>
      </c>
      <c r="N8" s="33">
        <f t="shared" si="3"/>
        <v>0</v>
      </c>
    </row>
    <row r="9" spans="1:14" ht="15.75" hidden="1" x14ac:dyDescent="0.25">
      <c r="A9" s="31">
        <v>5</v>
      </c>
      <c r="B9" s="16"/>
      <c r="C9" s="16"/>
      <c r="D9" s="16"/>
      <c r="E9" s="18">
        <f t="shared" si="0"/>
        <v>0</v>
      </c>
      <c r="F9" s="16">
        <v>2</v>
      </c>
      <c r="G9" s="16">
        <v>93000</v>
      </c>
      <c r="H9" s="16">
        <v>1</v>
      </c>
      <c r="I9" s="18">
        <f t="shared" si="1"/>
        <v>186000</v>
      </c>
      <c r="J9" s="35">
        <v>1</v>
      </c>
      <c r="K9" s="35">
        <v>5500</v>
      </c>
      <c r="L9" s="35">
        <v>1</v>
      </c>
      <c r="M9" s="18">
        <f t="shared" si="2"/>
        <v>5500</v>
      </c>
      <c r="N9" s="33">
        <f t="shared" si="3"/>
        <v>191500</v>
      </c>
    </row>
    <row r="10" spans="1:14" ht="15.75" hidden="1" x14ac:dyDescent="0.25">
      <c r="A10" s="31">
        <v>11</v>
      </c>
      <c r="B10" s="16"/>
      <c r="C10" s="16"/>
      <c r="D10" s="16"/>
      <c r="E10" s="18">
        <f t="shared" si="0"/>
        <v>0</v>
      </c>
      <c r="F10" s="16"/>
      <c r="G10" s="16"/>
      <c r="H10" s="16"/>
      <c r="I10" s="18">
        <f t="shared" si="1"/>
        <v>0</v>
      </c>
      <c r="J10" s="35"/>
      <c r="K10" s="35"/>
      <c r="L10" s="35"/>
      <c r="M10" s="18">
        <f t="shared" si="2"/>
        <v>0</v>
      </c>
      <c r="N10" s="33">
        <f t="shared" si="3"/>
        <v>0</v>
      </c>
    </row>
    <row r="11" spans="1:14" ht="15.75" hidden="1" x14ac:dyDescent="0.25">
      <c r="A11" s="31">
        <v>13</v>
      </c>
      <c r="B11" s="16"/>
      <c r="C11" s="16"/>
      <c r="D11" s="16"/>
      <c r="E11" s="18">
        <f t="shared" si="0"/>
        <v>0</v>
      </c>
      <c r="F11" s="16"/>
      <c r="G11" s="16"/>
      <c r="H11" s="16"/>
      <c r="I11" s="18">
        <f t="shared" si="1"/>
        <v>0</v>
      </c>
      <c r="J11" s="35"/>
      <c r="K11" s="35"/>
      <c r="L11" s="35"/>
      <c r="M11" s="18">
        <f t="shared" si="2"/>
        <v>0</v>
      </c>
      <c r="N11" s="33">
        <f t="shared" si="3"/>
        <v>0</v>
      </c>
    </row>
    <row r="12" spans="1:14" ht="15.75" hidden="1" x14ac:dyDescent="0.25">
      <c r="A12" s="31">
        <v>16</v>
      </c>
      <c r="B12" s="16"/>
      <c r="C12" s="16"/>
      <c r="D12" s="16"/>
      <c r="E12" s="18">
        <f t="shared" si="0"/>
        <v>0</v>
      </c>
      <c r="F12" s="16"/>
      <c r="G12" s="16"/>
      <c r="H12" s="16"/>
      <c r="I12" s="18">
        <f t="shared" si="1"/>
        <v>0</v>
      </c>
      <c r="J12" s="35"/>
      <c r="K12" s="35"/>
      <c r="L12" s="35"/>
      <c r="M12" s="18">
        <f t="shared" si="2"/>
        <v>0</v>
      </c>
      <c r="N12" s="33">
        <f t="shared" si="3"/>
        <v>0</v>
      </c>
    </row>
    <row r="13" spans="1:14" ht="15.75" hidden="1" x14ac:dyDescent="0.25">
      <c r="A13" s="31">
        <v>18</v>
      </c>
      <c r="B13" s="16"/>
      <c r="C13" s="16"/>
      <c r="D13" s="16"/>
      <c r="E13" s="18">
        <f t="shared" si="0"/>
        <v>0</v>
      </c>
      <c r="F13" s="16"/>
      <c r="G13" s="16"/>
      <c r="H13" s="16"/>
      <c r="I13" s="18">
        <f t="shared" si="1"/>
        <v>0</v>
      </c>
      <c r="J13" s="35"/>
      <c r="K13" s="35"/>
      <c r="L13" s="35"/>
      <c r="M13" s="18">
        <f t="shared" si="2"/>
        <v>0</v>
      </c>
      <c r="N13" s="33">
        <f t="shared" si="3"/>
        <v>0</v>
      </c>
    </row>
    <row r="14" spans="1:14" ht="15.75" hidden="1" x14ac:dyDescent="0.25">
      <c r="A14" s="31">
        <v>20</v>
      </c>
      <c r="B14" s="16"/>
      <c r="C14" s="16"/>
      <c r="D14" s="16"/>
      <c r="E14" s="18">
        <f t="shared" si="0"/>
        <v>0</v>
      </c>
      <c r="F14" s="16"/>
      <c r="G14" s="16"/>
      <c r="H14" s="16"/>
      <c r="I14" s="18">
        <f t="shared" si="1"/>
        <v>0</v>
      </c>
      <c r="J14" s="35"/>
      <c r="K14" s="35"/>
      <c r="L14" s="35"/>
      <c r="M14" s="18">
        <f t="shared" si="2"/>
        <v>0</v>
      </c>
      <c r="N14" s="33">
        <f t="shared" si="3"/>
        <v>0</v>
      </c>
    </row>
    <row r="15" spans="1:14" ht="15.75" hidden="1" x14ac:dyDescent="0.25">
      <c r="A15" s="31">
        <v>21</v>
      </c>
      <c r="B15" s="16"/>
      <c r="C15" s="16"/>
      <c r="D15" s="16"/>
      <c r="E15" s="18">
        <f t="shared" si="0"/>
        <v>0</v>
      </c>
      <c r="F15" s="16"/>
      <c r="G15" s="16"/>
      <c r="H15" s="16"/>
      <c r="I15" s="18">
        <f t="shared" si="1"/>
        <v>0</v>
      </c>
      <c r="J15" s="35"/>
      <c r="K15" s="35"/>
      <c r="L15" s="35"/>
      <c r="M15" s="18">
        <f t="shared" si="2"/>
        <v>0</v>
      </c>
      <c r="N15" s="33">
        <f t="shared" si="3"/>
        <v>0</v>
      </c>
    </row>
    <row r="16" spans="1:14" ht="15.75" hidden="1" x14ac:dyDescent="0.25">
      <c r="A16" s="31">
        <v>22</v>
      </c>
      <c r="B16" s="16"/>
      <c r="C16" s="16"/>
      <c r="D16" s="16"/>
      <c r="E16" s="18">
        <f t="shared" si="0"/>
        <v>0</v>
      </c>
      <c r="F16" s="16"/>
      <c r="G16" s="16"/>
      <c r="H16" s="16"/>
      <c r="I16" s="18">
        <f t="shared" si="1"/>
        <v>0</v>
      </c>
      <c r="J16" s="35"/>
      <c r="K16" s="35"/>
      <c r="L16" s="35"/>
      <c r="M16" s="18">
        <f t="shared" si="2"/>
        <v>0</v>
      </c>
      <c r="N16" s="33">
        <f t="shared" si="3"/>
        <v>0</v>
      </c>
    </row>
    <row r="17" spans="1:14" ht="15.75" hidden="1" x14ac:dyDescent="0.25">
      <c r="A17" s="31">
        <v>23</v>
      </c>
      <c r="B17" s="16"/>
      <c r="C17" s="16"/>
      <c r="D17" s="16"/>
      <c r="E17" s="18">
        <f t="shared" si="0"/>
        <v>0</v>
      </c>
      <c r="F17" s="16"/>
      <c r="G17" s="16"/>
      <c r="H17" s="16"/>
      <c r="I17" s="18">
        <f t="shared" si="1"/>
        <v>0</v>
      </c>
      <c r="J17" s="35"/>
      <c r="K17" s="35"/>
      <c r="L17" s="35"/>
      <c r="M17" s="18">
        <f t="shared" si="2"/>
        <v>0</v>
      </c>
      <c r="N17" s="33">
        <f t="shared" si="3"/>
        <v>0</v>
      </c>
    </row>
    <row r="18" spans="1:14" ht="15.75" hidden="1" x14ac:dyDescent="0.25">
      <c r="A18" s="31">
        <v>26</v>
      </c>
      <c r="B18" s="16"/>
      <c r="C18" s="16"/>
      <c r="D18" s="16"/>
      <c r="E18" s="18">
        <f t="shared" si="0"/>
        <v>0</v>
      </c>
      <c r="F18" s="16"/>
      <c r="G18" s="16"/>
      <c r="H18" s="16"/>
      <c r="I18" s="18">
        <f t="shared" si="1"/>
        <v>0</v>
      </c>
      <c r="J18" s="35"/>
      <c r="K18" s="35"/>
      <c r="L18" s="35"/>
      <c r="M18" s="18">
        <f t="shared" si="2"/>
        <v>0</v>
      </c>
      <c r="N18" s="33">
        <f t="shared" si="3"/>
        <v>0</v>
      </c>
    </row>
    <row r="19" spans="1:14" ht="15.75" hidden="1" x14ac:dyDescent="0.25">
      <c r="A19" s="31">
        <v>27</v>
      </c>
      <c r="B19" s="16"/>
      <c r="C19" s="16"/>
      <c r="D19" s="16"/>
      <c r="E19" s="18">
        <f t="shared" si="0"/>
        <v>0</v>
      </c>
      <c r="F19" s="16"/>
      <c r="G19" s="16"/>
      <c r="H19" s="16"/>
      <c r="I19" s="18">
        <f t="shared" si="1"/>
        <v>0</v>
      </c>
      <c r="J19" s="35"/>
      <c r="K19" s="35"/>
      <c r="L19" s="35"/>
      <c r="M19" s="18">
        <f t="shared" si="2"/>
        <v>0</v>
      </c>
      <c r="N19" s="33">
        <f t="shared" si="3"/>
        <v>0</v>
      </c>
    </row>
    <row r="20" spans="1:14" ht="15.75" hidden="1" x14ac:dyDescent="0.25">
      <c r="A20" s="31">
        <v>28</v>
      </c>
      <c r="B20" s="16"/>
      <c r="C20" s="16"/>
      <c r="D20" s="16"/>
      <c r="E20" s="18">
        <f t="shared" si="0"/>
        <v>0</v>
      </c>
      <c r="F20" s="16"/>
      <c r="G20" s="16"/>
      <c r="H20" s="16"/>
      <c r="I20" s="18">
        <f t="shared" si="1"/>
        <v>0</v>
      </c>
      <c r="J20" s="35"/>
      <c r="K20" s="35"/>
      <c r="L20" s="35"/>
      <c r="M20" s="18">
        <f t="shared" si="2"/>
        <v>0</v>
      </c>
      <c r="N20" s="33">
        <f t="shared" si="3"/>
        <v>0</v>
      </c>
    </row>
    <row r="21" spans="1:14" ht="15.75" hidden="1" x14ac:dyDescent="0.25">
      <c r="A21" s="31">
        <v>31</v>
      </c>
      <c r="B21" s="16"/>
      <c r="C21" s="16"/>
      <c r="D21" s="16"/>
      <c r="E21" s="18">
        <f t="shared" si="0"/>
        <v>0</v>
      </c>
      <c r="F21" s="16"/>
      <c r="G21" s="16"/>
      <c r="H21" s="16"/>
      <c r="I21" s="18">
        <f t="shared" si="1"/>
        <v>0</v>
      </c>
      <c r="J21" s="35">
        <v>1</v>
      </c>
      <c r="K21" s="35">
        <v>4500</v>
      </c>
      <c r="L21" s="35">
        <v>1</v>
      </c>
      <c r="M21" s="18">
        <f t="shared" si="2"/>
        <v>4500</v>
      </c>
      <c r="N21" s="33">
        <f t="shared" si="3"/>
        <v>4500</v>
      </c>
    </row>
    <row r="22" spans="1:14" ht="15.75" hidden="1" x14ac:dyDescent="0.25">
      <c r="A22" s="31">
        <v>33</v>
      </c>
      <c r="B22" s="16"/>
      <c r="C22" s="16"/>
      <c r="D22" s="16"/>
      <c r="E22" s="18">
        <f t="shared" si="0"/>
        <v>0</v>
      </c>
      <c r="F22" s="16"/>
      <c r="G22" s="16"/>
      <c r="H22" s="16"/>
      <c r="I22" s="18">
        <f t="shared" si="1"/>
        <v>0</v>
      </c>
      <c r="J22" s="35"/>
      <c r="K22" s="35"/>
      <c r="L22" s="35"/>
      <c r="M22" s="18">
        <f t="shared" si="2"/>
        <v>0</v>
      </c>
      <c r="N22" s="33">
        <f t="shared" si="3"/>
        <v>0</v>
      </c>
    </row>
    <row r="23" spans="1:14" ht="15.75" hidden="1" x14ac:dyDescent="0.25">
      <c r="A23" s="31">
        <v>34</v>
      </c>
      <c r="B23" s="16"/>
      <c r="C23" s="16"/>
      <c r="D23" s="16"/>
      <c r="E23" s="18">
        <f t="shared" si="0"/>
        <v>0</v>
      </c>
      <c r="F23" s="16"/>
      <c r="G23" s="16"/>
      <c r="H23" s="16"/>
      <c r="I23" s="18">
        <f t="shared" si="1"/>
        <v>0</v>
      </c>
      <c r="J23" s="35"/>
      <c r="K23" s="35"/>
      <c r="L23" s="35"/>
      <c r="M23" s="18">
        <f t="shared" si="2"/>
        <v>0</v>
      </c>
      <c r="N23" s="33">
        <f t="shared" si="3"/>
        <v>0</v>
      </c>
    </row>
    <row r="24" spans="1:14" ht="15.75" hidden="1" x14ac:dyDescent="0.25">
      <c r="A24" s="31">
        <v>36</v>
      </c>
      <c r="B24" s="16"/>
      <c r="C24" s="16"/>
      <c r="D24" s="16"/>
      <c r="E24" s="18">
        <f t="shared" si="0"/>
        <v>0</v>
      </c>
      <c r="F24" s="16"/>
      <c r="G24" s="16"/>
      <c r="H24" s="16"/>
      <c r="I24" s="18">
        <f t="shared" si="1"/>
        <v>0</v>
      </c>
      <c r="J24" s="35">
        <v>1</v>
      </c>
      <c r="K24" s="35">
        <v>11310</v>
      </c>
      <c r="L24" s="35">
        <v>1</v>
      </c>
      <c r="M24" s="18">
        <f t="shared" si="2"/>
        <v>11310</v>
      </c>
      <c r="N24" s="33">
        <f t="shared" si="3"/>
        <v>11310</v>
      </c>
    </row>
    <row r="25" spans="1:14" ht="15.75" hidden="1" x14ac:dyDescent="0.25">
      <c r="A25" s="31">
        <v>37</v>
      </c>
      <c r="B25" s="16"/>
      <c r="C25" s="16"/>
      <c r="D25" s="16"/>
      <c r="E25" s="18">
        <f t="shared" si="0"/>
        <v>0</v>
      </c>
      <c r="F25" s="16"/>
      <c r="G25" s="16"/>
      <c r="H25" s="16"/>
      <c r="I25" s="18">
        <f t="shared" si="1"/>
        <v>0</v>
      </c>
      <c r="J25" s="35">
        <v>1</v>
      </c>
      <c r="K25" s="35">
        <v>5000</v>
      </c>
      <c r="L25" s="35">
        <v>1</v>
      </c>
      <c r="M25" s="18">
        <f t="shared" si="2"/>
        <v>5000</v>
      </c>
      <c r="N25" s="33">
        <f t="shared" si="3"/>
        <v>5000</v>
      </c>
    </row>
    <row r="26" spans="1:14" ht="15.75" hidden="1" x14ac:dyDescent="0.25">
      <c r="A26" s="31">
        <v>38</v>
      </c>
      <c r="B26" s="16"/>
      <c r="C26" s="16"/>
      <c r="D26" s="16"/>
      <c r="E26" s="18">
        <f t="shared" si="0"/>
        <v>0</v>
      </c>
      <c r="F26" s="16"/>
      <c r="G26" s="16"/>
      <c r="H26" s="16"/>
      <c r="I26" s="18">
        <f t="shared" si="1"/>
        <v>0</v>
      </c>
      <c r="J26" s="35"/>
      <c r="K26" s="35"/>
      <c r="L26" s="35"/>
      <c r="M26" s="18">
        <f t="shared" si="2"/>
        <v>0</v>
      </c>
      <c r="N26" s="33">
        <f t="shared" si="3"/>
        <v>0</v>
      </c>
    </row>
    <row r="27" spans="1:14" ht="15.75" hidden="1" x14ac:dyDescent="0.25">
      <c r="A27" s="31">
        <v>41</v>
      </c>
      <c r="B27" s="16"/>
      <c r="C27" s="16"/>
      <c r="D27" s="16"/>
      <c r="E27" s="18">
        <f t="shared" si="0"/>
        <v>0</v>
      </c>
      <c r="F27" s="16"/>
      <c r="G27" s="16"/>
      <c r="H27" s="16"/>
      <c r="I27" s="18">
        <f t="shared" si="1"/>
        <v>0</v>
      </c>
      <c r="J27" s="35"/>
      <c r="K27" s="35"/>
      <c r="L27" s="35"/>
      <c r="M27" s="18">
        <f t="shared" si="2"/>
        <v>0</v>
      </c>
      <c r="N27" s="33">
        <f t="shared" si="3"/>
        <v>0</v>
      </c>
    </row>
    <row r="28" spans="1:14" ht="15.75" hidden="1" x14ac:dyDescent="0.25">
      <c r="A28" s="31">
        <v>42</v>
      </c>
      <c r="B28" s="16"/>
      <c r="C28" s="16"/>
      <c r="D28" s="16"/>
      <c r="E28" s="18">
        <f t="shared" si="0"/>
        <v>0</v>
      </c>
      <c r="F28" s="16"/>
      <c r="G28" s="16"/>
      <c r="H28" s="16"/>
      <c r="I28" s="18">
        <f t="shared" si="1"/>
        <v>0</v>
      </c>
      <c r="J28" s="35"/>
      <c r="K28" s="35"/>
      <c r="L28" s="35"/>
      <c r="M28" s="18">
        <f t="shared" si="2"/>
        <v>0</v>
      </c>
      <c r="N28" s="33">
        <f t="shared" si="3"/>
        <v>0</v>
      </c>
    </row>
    <row r="29" spans="1:14" ht="15.75" hidden="1" x14ac:dyDescent="0.25">
      <c r="A29" s="31">
        <v>43</v>
      </c>
      <c r="B29" s="16"/>
      <c r="C29" s="16"/>
      <c r="D29" s="16"/>
      <c r="E29" s="18">
        <f t="shared" si="0"/>
        <v>0</v>
      </c>
      <c r="F29" s="16"/>
      <c r="G29" s="16"/>
      <c r="H29" s="16"/>
      <c r="I29" s="18">
        <f t="shared" si="1"/>
        <v>0</v>
      </c>
      <c r="J29" s="35"/>
      <c r="K29" s="35"/>
      <c r="L29" s="35"/>
      <c r="M29" s="18">
        <f t="shared" si="2"/>
        <v>0</v>
      </c>
      <c r="N29" s="33">
        <f t="shared" si="3"/>
        <v>0</v>
      </c>
    </row>
    <row r="30" spans="1:14" ht="15.75" hidden="1" x14ac:dyDescent="0.25">
      <c r="A30" s="31">
        <v>44</v>
      </c>
      <c r="B30" s="16"/>
      <c r="C30" s="16"/>
      <c r="D30" s="16"/>
      <c r="E30" s="18">
        <f t="shared" si="0"/>
        <v>0</v>
      </c>
      <c r="F30" s="16"/>
      <c r="G30" s="16"/>
      <c r="H30" s="16"/>
      <c r="I30" s="18">
        <f t="shared" si="1"/>
        <v>0</v>
      </c>
      <c r="J30" s="35">
        <v>1</v>
      </c>
      <c r="K30" s="35">
        <v>6000</v>
      </c>
      <c r="L30" s="35">
        <v>1</v>
      </c>
      <c r="M30" s="18">
        <f t="shared" si="2"/>
        <v>6000</v>
      </c>
      <c r="N30" s="33">
        <f t="shared" si="3"/>
        <v>6000</v>
      </c>
    </row>
    <row r="31" spans="1:14" ht="15.75" hidden="1" x14ac:dyDescent="0.25">
      <c r="A31" s="31">
        <v>45</v>
      </c>
      <c r="B31" s="16"/>
      <c r="C31" s="16"/>
      <c r="D31" s="16"/>
      <c r="E31" s="18">
        <f t="shared" si="0"/>
        <v>0</v>
      </c>
      <c r="F31" s="16"/>
      <c r="G31" s="16"/>
      <c r="H31" s="16"/>
      <c r="I31" s="18">
        <f t="shared" si="1"/>
        <v>0</v>
      </c>
      <c r="J31" s="35"/>
      <c r="K31" s="35"/>
      <c r="L31" s="35"/>
      <c r="M31" s="18">
        <f t="shared" si="2"/>
        <v>0</v>
      </c>
      <c r="N31" s="33">
        <f t="shared" si="3"/>
        <v>0</v>
      </c>
    </row>
    <row r="32" spans="1:14" ht="15.75" hidden="1" x14ac:dyDescent="0.25">
      <c r="A32" s="31">
        <v>49</v>
      </c>
      <c r="B32" s="16"/>
      <c r="C32" s="16"/>
      <c r="D32" s="16"/>
      <c r="E32" s="18">
        <f t="shared" si="0"/>
        <v>0</v>
      </c>
      <c r="F32" s="16"/>
      <c r="G32" s="16"/>
      <c r="H32" s="16"/>
      <c r="I32" s="18">
        <f t="shared" si="1"/>
        <v>0</v>
      </c>
      <c r="J32" s="35">
        <v>1</v>
      </c>
      <c r="K32" s="35">
        <v>8000</v>
      </c>
      <c r="L32" s="35">
        <v>1</v>
      </c>
      <c r="M32" s="18">
        <f t="shared" si="2"/>
        <v>8000</v>
      </c>
      <c r="N32" s="33">
        <f t="shared" si="3"/>
        <v>8000</v>
      </c>
    </row>
    <row r="33" spans="1:14" ht="15.75" hidden="1" x14ac:dyDescent="0.25">
      <c r="A33" s="31">
        <v>50</v>
      </c>
      <c r="B33" s="16"/>
      <c r="C33" s="16"/>
      <c r="D33" s="16"/>
      <c r="E33" s="18">
        <f t="shared" si="0"/>
        <v>0</v>
      </c>
      <c r="F33" s="16"/>
      <c r="G33" s="16"/>
      <c r="H33" s="16"/>
      <c r="I33" s="18">
        <f t="shared" si="1"/>
        <v>0</v>
      </c>
      <c r="J33" s="35"/>
      <c r="K33" s="35"/>
      <c r="L33" s="35"/>
      <c r="M33" s="18">
        <f t="shared" si="2"/>
        <v>0</v>
      </c>
      <c r="N33" s="33">
        <f t="shared" si="3"/>
        <v>0</v>
      </c>
    </row>
    <row r="34" spans="1:14" ht="15.75" hidden="1" x14ac:dyDescent="0.25">
      <c r="A34" s="31">
        <v>53</v>
      </c>
      <c r="B34" s="16"/>
      <c r="C34" s="16"/>
      <c r="D34" s="16"/>
      <c r="E34" s="18">
        <f t="shared" si="0"/>
        <v>0</v>
      </c>
      <c r="F34" s="16"/>
      <c r="G34" s="16"/>
      <c r="H34" s="16"/>
      <c r="I34" s="18">
        <f t="shared" si="1"/>
        <v>0</v>
      </c>
      <c r="J34" s="35">
        <v>1</v>
      </c>
      <c r="K34" s="35">
        <v>6000</v>
      </c>
      <c r="L34" s="35">
        <v>1</v>
      </c>
      <c r="M34" s="18">
        <f t="shared" si="2"/>
        <v>6000</v>
      </c>
      <c r="N34" s="33">
        <f t="shared" si="3"/>
        <v>6000</v>
      </c>
    </row>
    <row r="35" spans="1:14" ht="15.75" hidden="1" x14ac:dyDescent="0.25">
      <c r="A35" s="31">
        <v>56</v>
      </c>
      <c r="B35" s="16"/>
      <c r="C35" s="16"/>
      <c r="D35" s="16"/>
      <c r="E35" s="18">
        <f t="shared" si="0"/>
        <v>0</v>
      </c>
      <c r="F35" s="16"/>
      <c r="G35" s="16"/>
      <c r="H35" s="16"/>
      <c r="I35" s="18">
        <f t="shared" si="1"/>
        <v>0</v>
      </c>
      <c r="J35" s="35">
        <v>1</v>
      </c>
      <c r="K35" s="35">
        <v>3000</v>
      </c>
      <c r="L35" s="35">
        <v>1</v>
      </c>
      <c r="M35" s="18">
        <f t="shared" si="2"/>
        <v>3000</v>
      </c>
      <c r="N35" s="33">
        <f t="shared" si="3"/>
        <v>3000</v>
      </c>
    </row>
    <row r="36" spans="1:14" ht="15.75" hidden="1" x14ac:dyDescent="0.25">
      <c r="A36" s="31">
        <v>57</v>
      </c>
      <c r="B36" s="16"/>
      <c r="C36" s="16"/>
      <c r="D36" s="16"/>
      <c r="E36" s="18">
        <f t="shared" si="0"/>
        <v>0</v>
      </c>
      <c r="F36" s="16"/>
      <c r="G36" s="16"/>
      <c r="H36" s="16"/>
      <c r="I36" s="18">
        <f t="shared" si="1"/>
        <v>0</v>
      </c>
      <c r="J36" s="35">
        <v>2</v>
      </c>
      <c r="K36" s="35">
        <v>6000</v>
      </c>
      <c r="L36" s="35">
        <v>1</v>
      </c>
      <c r="M36" s="18">
        <f t="shared" si="2"/>
        <v>12000</v>
      </c>
      <c r="N36" s="33">
        <f t="shared" si="3"/>
        <v>12000</v>
      </c>
    </row>
    <row r="37" spans="1:14" ht="15.75" hidden="1" x14ac:dyDescent="0.25">
      <c r="A37" s="31">
        <v>58</v>
      </c>
      <c r="B37" s="16"/>
      <c r="C37" s="16"/>
      <c r="D37" s="16"/>
      <c r="E37" s="18">
        <f t="shared" si="0"/>
        <v>0</v>
      </c>
      <c r="F37" s="16"/>
      <c r="G37" s="16"/>
      <c r="H37" s="16"/>
      <c r="I37" s="18">
        <f t="shared" si="1"/>
        <v>0</v>
      </c>
      <c r="J37" s="35"/>
      <c r="K37" s="35"/>
      <c r="L37" s="35"/>
      <c r="M37" s="18">
        <f t="shared" si="2"/>
        <v>0</v>
      </c>
      <c r="N37" s="33">
        <f t="shared" si="3"/>
        <v>0</v>
      </c>
    </row>
    <row r="38" spans="1:14" ht="15.75" hidden="1" x14ac:dyDescent="0.25">
      <c r="A38" s="31" t="s">
        <v>110</v>
      </c>
      <c r="B38" s="16"/>
      <c r="C38" s="16"/>
      <c r="D38" s="16"/>
      <c r="E38" s="18">
        <f t="shared" si="0"/>
        <v>0</v>
      </c>
      <c r="F38" s="16"/>
      <c r="G38" s="16"/>
      <c r="H38" s="16"/>
      <c r="I38" s="18">
        <f t="shared" si="1"/>
        <v>0</v>
      </c>
      <c r="J38" s="35">
        <v>1</v>
      </c>
      <c r="K38" s="35">
        <v>8000</v>
      </c>
      <c r="L38" s="35">
        <v>1</v>
      </c>
      <c r="M38" s="18">
        <f t="shared" si="2"/>
        <v>8000</v>
      </c>
      <c r="N38" s="33">
        <f t="shared" si="3"/>
        <v>8000</v>
      </c>
    </row>
    <row r="39" spans="1:14" ht="15.75" hidden="1" x14ac:dyDescent="0.25">
      <c r="A39" s="31" t="s">
        <v>111</v>
      </c>
      <c r="B39" s="16">
        <v>3</v>
      </c>
      <c r="C39" s="16">
        <v>15000</v>
      </c>
      <c r="D39" s="16">
        <v>1</v>
      </c>
      <c r="E39" s="18">
        <f t="shared" si="0"/>
        <v>45000</v>
      </c>
      <c r="F39" s="16"/>
      <c r="G39" s="16"/>
      <c r="H39" s="16"/>
      <c r="I39" s="18">
        <f t="shared" si="1"/>
        <v>0</v>
      </c>
      <c r="J39" s="35"/>
      <c r="K39" s="35"/>
      <c r="L39" s="35"/>
      <c r="M39" s="18">
        <f t="shared" si="2"/>
        <v>0</v>
      </c>
      <c r="N39" s="33">
        <f t="shared" si="3"/>
        <v>45000</v>
      </c>
    </row>
    <row r="40" spans="1:14" ht="15.75" hidden="1" x14ac:dyDescent="0.25">
      <c r="A40" s="31" t="s">
        <v>112</v>
      </c>
      <c r="B40" s="16">
        <v>2</v>
      </c>
      <c r="C40" s="16">
        <v>10000</v>
      </c>
      <c r="D40" s="16">
        <v>1</v>
      </c>
      <c r="E40" s="18">
        <f t="shared" si="0"/>
        <v>20000</v>
      </c>
      <c r="F40" s="16"/>
      <c r="G40" s="16"/>
      <c r="H40" s="16"/>
      <c r="I40" s="18">
        <f t="shared" si="1"/>
        <v>0</v>
      </c>
      <c r="J40" s="35">
        <v>1</v>
      </c>
      <c r="K40" s="35">
        <v>6000</v>
      </c>
      <c r="L40" s="35">
        <v>1</v>
      </c>
      <c r="M40" s="18">
        <f t="shared" si="2"/>
        <v>6000</v>
      </c>
      <c r="N40" s="33">
        <f t="shared" si="3"/>
        <v>26000</v>
      </c>
    </row>
    <row r="41" spans="1:14" ht="15.75" hidden="1" x14ac:dyDescent="0.25">
      <c r="A41" s="31" t="s">
        <v>113</v>
      </c>
      <c r="B41" s="16"/>
      <c r="C41" s="16"/>
      <c r="D41" s="16"/>
      <c r="E41" s="18">
        <f t="shared" si="0"/>
        <v>0</v>
      </c>
      <c r="F41" s="16"/>
      <c r="G41" s="16"/>
      <c r="H41" s="16"/>
      <c r="I41" s="18">
        <f t="shared" si="1"/>
        <v>0</v>
      </c>
      <c r="J41" s="35">
        <v>1</v>
      </c>
      <c r="K41" s="35">
        <v>3000</v>
      </c>
      <c r="L41" s="35">
        <v>1</v>
      </c>
      <c r="M41" s="18">
        <f t="shared" si="2"/>
        <v>3000</v>
      </c>
      <c r="N41" s="33">
        <f t="shared" si="3"/>
        <v>3000</v>
      </c>
    </row>
    <row r="42" spans="1:14" ht="15.75" hidden="1" x14ac:dyDescent="0.25">
      <c r="A42" s="31" t="s">
        <v>114</v>
      </c>
      <c r="B42" s="16"/>
      <c r="C42" s="16"/>
      <c r="D42" s="16"/>
      <c r="E42" s="18">
        <f t="shared" si="0"/>
        <v>0</v>
      </c>
      <c r="F42" s="16"/>
      <c r="G42" s="16"/>
      <c r="H42" s="16"/>
      <c r="I42" s="18">
        <f t="shared" si="1"/>
        <v>0</v>
      </c>
      <c r="J42" s="35">
        <v>1</v>
      </c>
      <c r="K42" s="35">
        <v>30000</v>
      </c>
      <c r="L42" s="35">
        <v>1</v>
      </c>
      <c r="M42" s="18">
        <f t="shared" si="2"/>
        <v>30000</v>
      </c>
      <c r="N42" s="33">
        <f t="shared" si="3"/>
        <v>30000</v>
      </c>
    </row>
    <row r="43" spans="1:14" ht="15.75" hidden="1" x14ac:dyDescent="0.25">
      <c r="A43" s="31" t="s">
        <v>115</v>
      </c>
      <c r="B43" s="16"/>
      <c r="C43" s="16"/>
      <c r="D43" s="16"/>
      <c r="E43" s="18">
        <f t="shared" si="0"/>
        <v>0</v>
      </c>
      <c r="F43" s="16"/>
      <c r="G43" s="16"/>
      <c r="H43" s="16"/>
      <c r="I43" s="18">
        <f t="shared" si="1"/>
        <v>0</v>
      </c>
      <c r="J43" s="35">
        <v>1</v>
      </c>
      <c r="K43" s="35">
        <v>8000</v>
      </c>
      <c r="L43" s="35">
        <v>1</v>
      </c>
      <c r="M43" s="18">
        <f t="shared" si="2"/>
        <v>8000</v>
      </c>
      <c r="N43" s="33">
        <f t="shared" si="3"/>
        <v>8000</v>
      </c>
    </row>
    <row r="44" spans="1:14" ht="15.75" hidden="1" x14ac:dyDescent="0.25">
      <c r="A44" s="31" t="s">
        <v>116</v>
      </c>
      <c r="B44" s="16"/>
      <c r="C44" s="16"/>
      <c r="D44" s="16"/>
      <c r="E44" s="18">
        <f t="shared" si="0"/>
        <v>0</v>
      </c>
      <c r="F44" s="16">
        <v>4</v>
      </c>
      <c r="G44" s="16">
        <v>67772.5</v>
      </c>
      <c r="H44" s="16">
        <v>1</v>
      </c>
      <c r="I44" s="18">
        <f t="shared" si="1"/>
        <v>271090</v>
      </c>
      <c r="J44" s="35"/>
      <c r="K44" s="35"/>
      <c r="L44" s="35"/>
      <c r="M44" s="18">
        <f t="shared" si="2"/>
        <v>0</v>
      </c>
      <c r="N44" s="33">
        <f t="shared" si="3"/>
        <v>271090</v>
      </c>
    </row>
    <row r="45" spans="1:14" ht="15.75" hidden="1" x14ac:dyDescent="0.25">
      <c r="A45" s="31" t="s">
        <v>117</v>
      </c>
      <c r="B45" s="16"/>
      <c r="C45" s="16"/>
      <c r="D45" s="16"/>
      <c r="E45" s="18">
        <f t="shared" si="0"/>
        <v>0</v>
      </c>
      <c r="F45" s="16"/>
      <c r="G45" s="16"/>
      <c r="H45" s="16"/>
      <c r="I45" s="18">
        <f t="shared" si="1"/>
        <v>0</v>
      </c>
      <c r="J45" s="35">
        <v>1</v>
      </c>
      <c r="K45" s="35">
        <v>5000</v>
      </c>
      <c r="L45" s="35">
        <v>1</v>
      </c>
      <c r="M45" s="18">
        <f t="shared" si="2"/>
        <v>5000</v>
      </c>
      <c r="N45" s="33">
        <f t="shared" si="3"/>
        <v>5000</v>
      </c>
    </row>
    <row r="46" spans="1:14" ht="15.75" hidden="1" x14ac:dyDescent="0.25">
      <c r="A46" s="31" t="s">
        <v>118</v>
      </c>
      <c r="B46" s="16"/>
      <c r="C46" s="16"/>
      <c r="D46" s="16"/>
      <c r="E46" s="18">
        <f t="shared" si="0"/>
        <v>0</v>
      </c>
      <c r="F46" s="16"/>
      <c r="G46" s="16"/>
      <c r="H46" s="16"/>
      <c r="I46" s="18">
        <f t="shared" si="1"/>
        <v>0</v>
      </c>
      <c r="J46" s="35">
        <v>1</v>
      </c>
      <c r="K46" s="35">
        <v>10000</v>
      </c>
      <c r="L46" s="35">
        <v>1</v>
      </c>
      <c r="M46" s="18">
        <f t="shared" si="2"/>
        <v>10000</v>
      </c>
      <c r="N46" s="33">
        <f t="shared" si="3"/>
        <v>10000</v>
      </c>
    </row>
    <row r="47" spans="1:14" ht="15.75" hidden="1" x14ac:dyDescent="0.25">
      <c r="A47" s="31" t="s">
        <v>0</v>
      </c>
      <c r="B47" s="16"/>
      <c r="C47" s="16"/>
      <c r="D47" s="16"/>
      <c r="E47" s="18">
        <f t="shared" si="0"/>
        <v>0</v>
      </c>
      <c r="F47" s="16"/>
      <c r="G47" s="16"/>
      <c r="H47" s="16"/>
      <c r="I47" s="18">
        <f t="shared" si="1"/>
        <v>0</v>
      </c>
      <c r="J47" s="35">
        <v>1</v>
      </c>
      <c r="K47" s="35">
        <v>10000</v>
      </c>
      <c r="L47" s="35">
        <v>1</v>
      </c>
      <c r="M47" s="18">
        <f t="shared" si="2"/>
        <v>10000</v>
      </c>
      <c r="N47" s="33">
        <f t="shared" si="3"/>
        <v>10000</v>
      </c>
    </row>
    <row r="48" spans="1:14" ht="15.75" hidden="1" x14ac:dyDescent="0.25">
      <c r="A48" s="31" t="s">
        <v>119</v>
      </c>
      <c r="B48" s="16">
        <v>1</v>
      </c>
      <c r="C48" s="16">
        <v>23000</v>
      </c>
      <c r="D48" s="16">
        <v>1</v>
      </c>
      <c r="E48" s="18">
        <f t="shared" si="0"/>
        <v>23000</v>
      </c>
      <c r="F48" s="16">
        <v>1</v>
      </c>
      <c r="G48" s="16">
        <v>16500</v>
      </c>
      <c r="H48" s="16">
        <v>1</v>
      </c>
      <c r="I48" s="18">
        <f t="shared" si="1"/>
        <v>16500</v>
      </c>
      <c r="J48" s="35">
        <v>1</v>
      </c>
      <c r="K48" s="35">
        <v>6800</v>
      </c>
      <c r="L48" s="35">
        <v>1</v>
      </c>
      <c r="M48" s="18">
        <f t="shared" si="2"/>
        <v>6800</v>
      </c>
      <c r="N48" s="33">
        <f t="shared" si="3"/>
        <v>46300</v>
      </c>
    </row>
    <row r="49" spans="1:14" ht="15.75" hidden="1" x14ac:dyDescent="0.25">
      <c r="A49" s="31" t="s">
        <v>100</v>
      </c>
      <c r="B49" s="16"/>
      <c r="C49" s="16"/>
      <c r="D49" s="16"/>
      <c r="E49" s="18">
        <f t="shared" si="0"/>
        <v>0</v>
      </c>
      <c r="F49" s="16"/>
      <c r="G49" s="16"/>
      <c r="H49" s="16"/>
      <c r="I49" s="18">
        <f t="shared" si="1"/>
        <v>0</v>
      </c>
      <c r="J49" s="35">
        <v>1</v>
      </c>
      <c r="K49" s="35">
        <v>7000</v>
      </c>
      <c r="L49" s="35">
        <v>1</v>
      </c>
      <c r="M49" s="18">
        <f t="shared" si="2"/>
        <v>7000</v>
      </c>
      <c r="N49" s="33">
        <f t="shared" si="3"/>
        <v>7000</v>
      </c>
    </row>
    <row r="50" spans="1:14" ht="15.75" hidden="1" x14ac:dyDescent="0.25">
      <c r="A50" s="31" t="s">
        <v>101</v>
      </c>
      <c r="B50" s="16"/>
      <c r="C50" s="16"/>
      <c r="D50" s="16"/>
      <c r="E50" s="18">
        <f t="shared" si="0"/>
        <v>0</v>
      </c>
      <c r="F50" s="16"/>
      <c r="G50" s="16"/>
      <c r="H50" s="16"/>
      <c r="I50" s="18">
        <f t="shared" si="1"/>
        <v>0</v>
      </c>
      <c r="J50" s="35">
        <v>2</v>
      </c>
      <c r="K50" s="35">
        <v>7500</v>
      </c>
      <c r="L50" s="35">
        <v>1</v>
      </c>
      <c r="M50" s="18">
        <f t="shared" si="2"/>
        <v>15000</v>
      </c>
      <c r="N50" s="33">
        <f t="shared" si="3"/>
        <v>15000</v>
      </c>
    </row>
    <row r="51" spans="1:14" ht="15.75" x14ac:dyDescent="0.25">
      <c r="A51" s="31" t="s">
        <v>102</v>
      </c>
      <c r="B51" s="16"/>
      <c r="C51" s="16"/>
      <c r="D51" s="16"/>
      <c r="E51" s="18">
        <f t="shared" si="0"/>
        <v>0</v>
      </c>
      <c r="F51" s="16"/>
      <c r="G51" s="16"/>
      <c r="H51" s="16"/>
      <c r="I51" s="18">
        <f t="shared" si="1"/>
        <v>0</v>
      </c>
      <c r="J51" s="35"/>
      <c r="K51" s="35"/>
      <c r="L51" s="35"/>
      <c r="M51" s="18">
        <f t="shared" si="2"/>
        <v>0</v>
      </c>
      <c r="N51" s="33">
        <f t="shared" si="3"/>
        <v>0</v>
      </c>
    </row>
    <row r="52" spans="1:14" ht="15.75" hidden="1" x14ac:dyDescent="0.25">
      <c r="A52" s="31" t="s">
        <v>103</v>
      </c>
      <c r="B52" s="16"/>
      <c r="C52" s="16"/>
      <c r="D52" s="16"/>
      <c r="E52" s="18">
        <f t="shared" si="0"/>
        <v>0</v>
      </c>
      <c r="F52" s="16"/>
      <c r="G52" s="16"/>
      <c r="H52" s="16"/>
      <c r="I52" s="18">
        <f t="shared" si="1"/>
        <v>0</v>
      </c>
      <c r="J52" s="35"/>
      <c r="K52" s="35"/>
      <c r="L52" s="35"/>
      <c r="M52" s="18">
        <f t="shared" si="2"/>
        <v>0</v>
      </c>
      <c r="N52" s="33">
        <f t="shared" si="3"/>
        <v>0</v>
      </c>
    </row>
    <row r="53" spans="1:14" ht="15.75" hidden="1" x14ac:dyDescent="0.25">
      <c r="A53" s="31" t="s">
        <v>104</v>
      </c>
      <c r="B53" s="16"/>
      <c r="C53" s="16"/>
      <c r="D53" s="16"/>
      <c r="E53" s="18">
        <f t="shared" si="0"/>
        <v>0</v>
      </c>
      <c r="F53" s="16"/>
      <c r="G53" s="16"/>
      <c r="H53" s="16"/>
      <c r="I53" s="18">
        <f t="shared" si="1"/>
        <v>0</v>
      </c>
      <c r="J53" s="35"/>
      <c r="K53" s="35"/>
      <c r="L53" s="35"/>
      <c r="M53" s="18">
        <f t="shared" si="2"/>
        <v>0</v>
      </c>
      <c r="N53" s="33">
        <f t="shared" si="3"/>
        <v>0</v>
      </c>
    </row>
    <row r="54" spans="1:14" ht="15.75" hidden="1" x14ac:dyDescent="0.25">
      <c r="A54" s="31" t="s">
        <v>105</v>
      </c>
      <c r="B54" s="16"/>
      <c r="C54" s="16"/>
      <c r="D54" s="16"/>
      <c r="E54" s="18">
        <f t="shared" si="0"/>
        <v>0</v>
      </c>
      <c r="F54" s="16"/>
      <c r="G54" s="16"/>
      <c r="H54" s="16"/>
      <c r="I54" s="18">
        <f t="shared" si="1"/>
        <v>0</v>
      </c>
      <c r="J54" s="35"/>
      <c r="K54" s="35"/>
      <c r="L54" s="35"/>
      <c r="M54" s="18">
        <f t="shared" si="2"/>
        <v>0</v>
      </c>
      <c r="N54" s="33">
        <f t="shared" si="3"/>
        <v>0</v>
      </c>
    </row>
    <row r="55" spans="1:14" ht="15.75" hidden="1" x14ac:dyDescent="0.25">
      <c r="A55" s="31" t="s">
        <v>106</v>
      </c>
      <c r="B55" s="16"/>
      <c r="C55" s="16"/>
      <c r="D55" s="16"/>
      <c r="E55" s="18">
        <f>ROUND(B55*C55*D55,0)</f>
        <v>0</v>
      </c>
      <c r="F55" s="16"/>
      <c r="G55" s="16"/>
      <c r="H55" s="16"/>
      <c r="I55" s="18">
        <f>ROUND(F55*G55*H55,0)</f>
        <v>0</v>
      </c>
      <c r="J55" s="35"/>
      <c r="K55" s="35"/>
      <c r="L55" s="35"/>
      <c r="M55" s="18">
        <f t="shared" si="2"/>
        <v>0</v>
      </c>
      <c r="N55" s="33">
        <f t="shared" si="3"/>
        <v>0</v>
      </c>
    </row>
    <row r="56" spans="1:14" ht="15.75" x14ac:dyDescent="0.25">
      <c r="A56" s="31" t="s">
        <v>122</v>
      </c>
      <c r="B56" s="20">
        <v>638.69254203500373</v>
      </c>
      <c r="C56" s="32">
        <v>856.97</v>
      </c>
      <c r="D56" s="20">
        <v>12</v>
      </c>
      <c r="E56" s="18">
        <f>SUM(E6:E55)</f>
        <v>88000</v>
      </c>
      <c r="F56" s="20">
        <v>638.69254203500373</v>
      </c>
      <c r="G56" s="20">
        <v>867</v>
      </c>
      <c r="H56" s="20">
        <v>1</v>
      </c>
      <c r="I56" s="18">
        <f>SUM(I6:I55)</f>
        <v>473590</v>
      </c>
      <c r="J56" s="18">
        <f>SUM(J6:J55)</f>
        <v>22</v>
      </c>
      <c r="K56" s="18"/>
      <c r="L56" s="18"/>
      <c r="M56" s="18">
        <f>SUM(M6:M55)</f>
        <v>170110</v>
      </c>
      <c r="N56" s="36">
        <f>SUM(N6:N55)</f>
        <v>731700</v>
      </c>
    </row>
    <row r="57" spans="1:14" x14ac:dyDescent="0.25">
      <c r="A57" s="29" t="s">
        <v>123</v>
      </c>
    </row>
    <row r="59" spans="1:14" x14ac:dyDescent="0.25">
      <c r="I59" s="120"/>
      <c r="N59" s="119">
        <v>731700</v>
      </c>
    </row>
    <row r="61" spans="1:14" x14ac:dyDescent="0.25">
      <c r="N61" s="6">
        <f>N56-N59</f>
        <v>0</v>
      </c>
    </row>
  </sheetData>
  <mergeCells count="4">
    <mergeCell ref="A4:A5"/>
    <mergeCell ref="B4:E4"/>
    <mergeCell ref="F4:I4"/>
    <mergeCell ref="N4: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62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50" sqref="A50:XFD53"/>
    </sheetView>
  </sheetViews>
  <sheetFormatPr defaultRowHeight="15" x14ac:dyDescent="0.25"/>
  <cols>
    <col min="2" max="4" width="15.7109375" customWidth="1"/>
    <col min="5" max="5" width="16.5703125" customWidth="1"/>
    <col min="6" max="8" width="15.7109375" customWidth="1"/>
    <col min="9" max="9" width="16.5703125" customWidth="1"/>
    <col min="10" max="10" width="17.85546875" customWidth="1"/>
  </cols>
  <sheetData>
    <row r="2" spans="1:10" ht="15.75" x14ac:dyDescent="0.25">
      <c r="A2" s="193" t="s">
        <v>108</v>
      </c>
      <c r="B2" s="207" t="s">
        <v>127</v>
      </c>
      <c r="C2" s="207"/>
      <c r="D2" s="207"/>
      <c r="E2" s="114"/>
      <c r="F2" s="207" t="s">
        <v>17</v>
      </c>
      <c r="G2" s="207"/>
      <c r="H2" s="207"/>
      <c r="I2" s="114"/>
      <c r="J2" s="208" t="s">
        <v>130</v>
      </c>
    </row>
    <row r="3" spans="1:10" ht="31.5" x14ac:dyDescent="0.25">
      <c r="A3" s="193"/>
      <c r="B3" s="38" t="s">
        <v>5</v>
      </c>
      <c r="C3" s="22" t="s">
        <v>6</v>
      </c>
      <c r="D3" s="12" t="s">
        <v>7</v>
      </c>
      <c r="E3" s="23" t="s">
        <v>8</v>
      </c>
      <c r="F3" s="38" t="s">
        <v>5</v>
      </c>
      <c r="G3" s="22" t="s">
        <v>6</v>
      </c>
      <c r="H3" s="12" t="s">
        <v>7</v>
      </c>
      <c r="I3" s="23" t="s">
        <v>8</v>
      </c>
      <c r="J3" s="209"/>
    </row>
    <row r="4" spans="1:10" ht="15.75" hidden="1" x14ac:dyDescent="0.25">
      <c r="A4" s="39">
        <v>1</v>
      </c>
      <c r="B4" s="16"/>
      <c r="C4" s="16"/>
      <c r="D4" s="16"/>
      <c r="E4" s="28"/>
      <c r="F4" s="16"/>
      <c r="G4" s="16"/>
      <c r="H4" s="16"/>
      <c r="I4" s="28"/>
      <c r="J4" s="57">
        <f t="shared" ref="J4:J35" si="0">E4+I4</f>
        <v>0</v>
      </c>
    </row>
    <row r="5" spans="1:10" ht="15.75" hidden="1" x14ac:dyDescent="0.25">
      <c r="A5" s="40">
        <v>3</v>
      </c>
      <c r="B5" s="16">
        <v>4</v>
      </c>
      <c r="C5" s="121">
        <f t="shared" ref="C5:C36" si="1">E5/D5/B5</f>
        <v>16000</v>
      </c>
      <c r="D5" s="16">
        <v>1</v>
      </c>
      <c r="E5" s="28">
        <v>64000</v>
      </c>
      <c r="F5" s="16">
        <v>8</v>
      </c>
      <c r="G5" s="121">
        <f t="shared" ref="G5:G29" si="2">I5/H5/F5</f>
        <v>3125</v>
      </c>
      <c r="H5" s="16">
        <v>1</v>
      </c>
      <c r="I5" s="28">
        <v>25000</v>
      </c>
      <c r="J5" s="57">
        <f t="shared" si="0"/>
        <v>89000</v>
      </c>
    </row>
    <row r="6" spans="1:10" ht="15.75" hidden="1" x14ac:dyDescent="0.25">
      <c r="A6" s="40">
        <v>4</v>
      </c>
      <c r="B6" s="16">
        <v>5</v>
      </c>
      <c r="C6" s="121">
        <f t="shared" si="1"/>
        <v>12800</v>
      </c>
      <c r="D6" s="16">
        <v>1</v>
      </c>
      <c r="E6" s="28">
        <v>64000</v>
      </c>
      <c r="F6" s="16">
        <v>3</v>
      </c>
      <c r="G6" s="121">
        <f t="shared" si="2"/>
        <v>8333.3333333333339</v>
      </c>
      <c r="H6" s="16">
        <v>1</v>
      </c>
      <c r="I6" s="28">
        <v>25000</v>
      </c>
      <c r="J6" s="57">
        <f t="shared" si="0"/>
        <v>89000</v>
      </c>
    </row>
    <row r="7" spans="1:10" ht="15.75" hidden="1" x14ac:dyDescent="0.25">
      <c r="A7" s="40">
        <v>5</v>
      </c>
      <c r="B7" s="16">
        <v>3</v>
      </c>
      <c r="C7" s="121">
        <f t="shared" si="1"/>
        <v>21333.333333333332</v>
      </c>
      <c r="D7" s="16">
        <v>1</v>
      </c>
      <c r="E7" s="28">
        <v>64000</v>
      </c>
      <c r="F7" s="16">
        <v>2</v>
      </c>
      <c r="G7" s="121">
        <f t="shared" si="2"/>
        <v>12500</v>
      </c>
      <c r="H7" s="16">
        <v>1</v>
      </c>
      <c r="I7" s="28">
        <v>25000</v>
      </c>
      <c r="J7" s="57">
        <f t="shared" si="0"/>
        <v>89000</v>
      </c>
    </row>
    <row r="8" spans="1:10" ht="15.75" hidden="1" x14ac:dyDescent="0.25">
      <c r="A8" s="40">
        <v>11</v>
      </c>
      <c r="B8" s="16">
        <v>2</v>
      </c>
      <c r="C8" s="121">
        <f t="shared" si="1"/>
        <v>25000</v>
      </c>
      <c r="D8" s="16">
        <v>1</v>
      </c>
      <c r="E8" s="28">
        <v>50000</v>
      </c>
      <c r="F8" s="16">
        <v>2</v>
      </c>
      <c r="G8" s="121">
        <f t="shared" si="2"/>
        <v>12500</v>
      </c>
      <c r="H8" s="16">
        <v>1</v>
      </c>
      <c r="I8" s="28">
        <v>25000</v>
      </c>
      <c r="J8" s="57">
        <f t="shared" si="0"/>
        <v>75000</v>
      </c>
    </row>
    <row r="9" spans="1:10" ht="15.75" hidden="1" x14ac:dyDescent="0.25">
      <c r="A9" s="40">
        <v>13</v>
      </c>
      <c r="B9" s="16">
        <v>2</v>
      </c>
      <c r="C9" s="121">
        <f t="shared" si="1"/>
        <v>29000</v>
      </c>
      <c r="D9" s="16">
        <v>1</v>
      </c>
      <c r="E9" s="28">
        <v>58000</v>
      </c>
      <c r="F9" s="16">
        <v>3</v>
      </c>
      <c r="G9" s="121">
        <f t="shared" si="2"/>
        <v>8333.3333333333339</v>
      </c>
      <c r="H9" s="16">
        <v>1</v>
      </c>
      <c r="I9" s="28">
        <v>25000</v>
      </c>
      <c r="J9" s="57">
        <f t="shared" si="0"/>
        <v>83000</v>
      </c>
    </row>
    <row r="10" spans="1:10" ht="15.75" hidden="1" x14ac:dyDescent="0.25">
      <c r="A10" s="40">
        <v>16</v>
      </c>
      <c r="B10" s="16">
        <v>2</v>
      </c>
      <c r="C10" s="121">
        <f t="shared" si="1"/>
        <v>20000</v>
      </c>
      <c r="D10" s="16">
        <v>1</v>
      </c>
      <c r="E10" s="28">
        <v>40000</v>
      </c>
      <c r="F10" s="16">
        <v>3</v>
      </c>
      <c r="G10" s="121">
        <f t="shared" si="2"/>
        <v>8333.3333333333339</v>
      </c>
      <c r="H10" s="16">
        <v>1</v>
      </c>
      <c r="I10" s="28">
        <v>25000</v>
      </c>
      <c r="J10" s="57">
        <f t="shared" si="0"/>
        <v>65000</v>
      </c>
    </row>
    <row r="11" spans="1:10" ht="15.75" hidden="1" x14ac:dyDescent="0.25">
      <c r="A11" s="40">
        <v>18</v>
      </c>
      <c r="B11" s="16">
        <v>3</v>
      </c>
      <c r="C11" s="121">
        <f t="shared" si="1"/>
        <v>21333.333333333332</v>
      </c>
      <c r="D11" s="16">
        <v>1</v>
      </c>
      <c r="E11" s="28">
        <v>64000</v>
      </c>
      <c r="F11" s="16">
        <v>3</v>
      </c>
      <c r="G11" s="121">
        <f t="shared" si="2"/>
        <v>8333.3333333333339</v>
      </c>
      <c r="H11" s="16">
        <v>1</v>
      </c>
      <c r="I11" s="28">
        <v>25000</v>
      </c>
      <c r="J11" s="57">
        <f t="shared" si="0"/>
        <v>89000</v>
      </c>
    </row>
    <row r="12" spans="1:10" ht="15.75" hidden="1" x14ac:dyDescent="0.25">
      <c r="A12" s="40">
        <v>20</v>
      </c>
      <c r="B12" s="16">
        <v>3</v>
      </c>
      <c r="C12" s="121">
        <f t="shared" si="1"/>
        <v>21333.333333333332</v>
      </c>
      <c r="D12" s="16">
        <v>1</v>
      </c>
      <c r="E12" s="28">
        <v>64000</v>
      </c>
      <c r="F12" s="16">
        <v>2</v>
      </c>
      <c r="G12" s="121">
        <f t="shared" si="2"/>
        <v>12500</v>
      </c>
      <c r="H12" s="16">
        <v>1</v>
      </c>
      <c r="I12" s="28">
        <v>25000</v>
      </c>
      <c r="J12" s="57">
        <f t="shared" si="0"/>
        <v>89000</v>
      </c>
    </row>
    <row r="13" spans="1:10" ht="15.75" hidden="1" x14ac:dyDescent="0.25">
      <c r="A13" s="40">
        <v>21</v>
      </c>
      <c r="B13" s="16">
        <v>2</v>
      </c>
      <c r="C13" s="121">
        <f t="shared" si="1"/>
        <v>32000</v>
      </c>
      <c r="D13" s="16">
        <v>1</v>
      </c>
      <c r="E13" s="28">
        <v>64000</v>
      </c>
      <c r="F13" s="16">
        <v>2</v>
      </c>
      <c r="G13" s="121">
        <f t="shared" si="2"/>
        <v>14300</v>
      </c>
      <c r="H13" s="16">
        <v>1</v>
      </c>
      <c r="I13" s="28">
        <f>30000-1400</f>
        <v>28600</v>
      </c>
      <c r="J13" s="57">
        <f t="shared" si="0"/>
        <v>92600</v>
      </c>
    </row>
    <row r="14" spans="1:10" ht="15.75" hidden="1" x14ac:dyDescent="0.25">
      <c r="A14" s="40">
        <v>22</v>
      </c>
      <c r="B14" s="16">
        <v>2</v>
      </c>
      <c r="C14" s="121">
        <f t="shared" si="1"/>
        <v>25000</v>
      </c>
      <c r="D14" s="16">
        <v>1</v>
      </c>
      <c r="E14" s="28">
        <v>50000</v>
      </c>
      <c r="F14" s="16">
        <v>1</v>
      </c>
      <c r="G14" s="121">
        <f t="shared" si="2"/>
        <v>20000</v>
      </c>
      <c r="H14" s="16">
        <v>1</v>
      </c>
      <c r="I14" s="28">
        <v>20000</v>
      </c>
      <c r="J14" s="57">
        <f t="shared" si="0"/>
        <v>70000</v>
      </c>
    </row>
    <row r="15" spans="1:10" ht="15.75" hidden="1" x14ac:dyDescent="0.25">
      <c r="A15" s="40">
        <v>23</v>
      </c>
      <c r="B15" s="16">
        <v>3</v>
      </c>
      <c r="C15" s="121">
        <f t="shared" si="1"/>
        <v>21333.333333333332</v>
      </c>
      <c r="D15" s="16">
        <v>1</v>
      </c>
      <c r="E15" s="28">
        <v>64000</v>
      </c>
      <c r="F15" s="16">
        <v>4</v>
      </c>
      <c r="G15" s="121">
        <f t="shared" si="2"/>
        <v>7500</v>
      </c>
      <c r="H15" s="16">
        <v>1</v>
      </c>
      <c r="I15" s="28">
        <v>30000</v>
      </c>
      <c r="J15" s="57">
        <f t="shared" si="0"/>
        <v>94000</v>
      </c>
    </row>
    <row r="16" spans="1:10" ht="15.75" hidden="1" x14ac:dyDescent="0.25">
      <c r="A16" s="40">
        <v>26</v>
      </c>
      <c r="B16" s="16">
        <v>2</v>
      </c>
      <c r="C16" s="121">
        <f t="shared" si="1"/>
        <v>25000</v>
      </c>
      <c r="D16" s="16">
        <v>1</v>
      </c>
      <c r="E16" s="28">
        <v>50000</v>
      </c>
      <c r="F16" s="16">
        <v>1</v>
      </c>
      <c r="G16" s="121">
        <f t="shared" si="2"/>
        <v>25000</v>
      </c>
      <c r="H16" s="16">
        <v>1</v>
      </c>
      <c r="I16" s="28">
        <v>25000</v>
      </c>
      <c r="J16" s="57">
        <f t="shared" si="0"/>
        <v>75000</v>
      </c>
    </row>
    <row r="17" spans="1:10" ht="15.75" hidden="1" x14ac:dyDescent="0.25">
      <c r="A17" s="40">
        <v>27</v>
      </c>
      <c r="B17" s="16">
        <v>8</v>
      </c>
      <c r="C17" s="121">
        <f t="shared" si="1"/>
        <v>15000</v>
      </c>
      <c r="D17" s="16">
        <v>1</v>
      </c>
      <c r="E17" s="28">
        <v>120000</v>
      </c>
      <c r="F17" s="16">
        <v>3</v>
      </c>
      <c r="G17" s="121">
        <f t="shared" si="2"/>
        <v>13333.333333333334</v>
      </c>
      <c r="H17" s="16">
        <v>1</v>
      </c>
      <c r="I17" s="28">
        <v>40000</v>
      </c>
      <c r="J17" s="57">
        <f t="shared" si="0"/>
        <v>160000</v>
      </c>
    </row>
    <row r="18" spans="1:10" ht="15.75" hidden="1" x14ac:dyDescent="0.25">
      <c r="A18" s="40">
        <v>28</v>
      </c>
      <c r="B18" s="16">
        <v>5</v>
      </c>
      <c r="C18" s="121">
        <f t="shared" si="1"/>
        <v>12800</v>
      </c>
      <c r="D18" s="16">
        <v>1</v>
      </c>
      <c r="E18" s="28">
        <v>64000</v>
      </c>
      <c r="F18" s="16">
        <v>2</v>
      </c>
      <c r="G18" s="121">
        <f t="shared" si="2"/>
        <v>10000</v>
      </c>
      <c r="H18" s="16">
        <v>1</v>
      </c>
      <c r="I18" s="28">
        <v>20000</v>
      </c>
      <c r="J18" s="57">
        <f t="shared" si="0"/>
        <v>84000</v>
      </c>
    </row>
    <row r="19" spans="1:10" ht="15.75" hidden="1" x14ac:dyDescent="0.25">
      <c r="A19" s="40">
        <v>31</v>
      </c>
      <c r="B19" s="16">
        <v>5</v>
      </c>
      <c r="C19" s="121">
        <f t="shared" si="1"/>
        <v>12800</v>
      </c>
      <c r="D19" s="16">
        <v>1</v>
      </c>
      <c r="E19" s="28">
        <v>64000</v>
      </c>
      <c r="F19" s="16">
        <v>5</v>
      </c>
      <c r="G19" s="121">
        <f t="shared" si="2"/>
        <v>6000</v>
      </c>
      <c r="H19" s="16">
        <v>1</v>
      </c>
      <c r="I19" s="28">
        <v>30000</v>
      </c>
      <c r="J19" s="57">
        <f t="shared" si="0"/>
        <v>94000</v>
      </c>
    </row>
    <row r="20" spans="1:10" ht="15.75" hidden="1" x14ac:dyDescent="0.25">
      <c r="A20" s="40">
        <v>33</v>
      </c>
      <c r="B20" s="16">
        <v>1</v>
      </c>
      <c r="C20" s="121">
        <f t="shared" si="1"/>
        <v>50000</v>
      </c>
      <c r="D20" s="16">
        <v>1</v>
      </c>
      <c r="E20" s="28">
        <v>50000</v>
      </c>
      <c r="F20" s="16">
        <v>1</v>
      </c>
      <c r="G20" s="121">
        <f t="shared" si="2"/>
        <v>30000</v>
      </c>
      <c r="H20" s="16">
        <v>1</v>
      </c>
      <c r="I20" s="28">
        <v>30000</v>
      </c>
      <c r="J20" s="57">
        <f t="shared" si="0"/>
        <v>80000</v>
      </c>
    </row>
    <row r="21" spans="1:10" ht="15.75" hidden="1" x14ac:dyDescent="0.25">
      <c r="A21" s="40">
        <v>34</v>
      </c>
      <c r="B21" s="16">
        <v>8</v>
      </c>
      <c r="C21" s="121">
        <f t="shared" si="1"/>
        <v>5000</v>
      </c>
      <c r="D21" s="16">
        <v>1</v>
      </c>
      <c r="E21" s="28">
        <v>40000</v>
      </c>
      <c r="F21" s="16">
        <v>5</v>
      </c>
      <c r="G21" s="121">
        <f t="shared" si="2"/>
        <v>6000</v>
      </c>
      <c r="H21" s="16">
        <v>1</v>
      </c>
      <c r="I21" s="28">
        <v>30000</v>
      </c>
      <c r="J21" s="57">
        <f t="shared" si="0"/>
        <v>70000</v>
      </c>
    </row>
    <row r="22" spans="1:10" ht="15.75" hidden="1" x14ac:dyDescent="0.25">
      <c r="A22" s="40">
        <v>36</v>
      </c>
      <c r="B22" s="16">
        <v>10</v>
      </c>
      <c r="C22" s="121">
        <f t="shared" si="1"/>
        <v>4500</v>
      </c>
      <c r="D22" s="16">
        <v>1</v>
      </c>
      <c r="E22" s="28">
        <v>45000</v>
      </c>
      <c r="F22" s="16">
        <v>10</v>
      </c>
      <c r="G22" s="121">
        <f t="shared" si="2"/>
        <v>2500</v>
      </c>
      <c r="H22" s="16">
        <v>1</v>
      </c>
      <c r="I22" s="28">
        <v>25000</v>
      </c>
      <c r="J22" s="57">
        <f t="shared" si="0"/>
        <v>70000</v>
      </c>
    </row>
    <row r="23" spans="1:10" ht="15.75" hidden="1" x14ac:dyDescent="0.25">
      <c r="A23" s="40">
        <v>37</v>
      </c>
      <c r="B23" s="16">
        <v>4</v>
      </c>
      <c r="C23" s="121">
        <f t="shared" si="1"/>
        <v>16000</v>
      </c>
      <c r="D23" s="16">
        <v>1</v>
      </c>
      <c r="E23" s="28">
        <v>64000</v>
      </c>
      <c r="F23" s="16">
        <v>4</v>
      </c>
      <c r="G23" s="121">
        <f t="shared" si="2"/>
        <v>6250</v>
      </c>
      <c r="H23" s="16">
        <v>1</v>
      </c>
      <c r="I23" s="28">
        <v>25000</v>
      </c>
      <c r="J23" s="57">
        <f t="shared" si="0"/>
        <v>89000</v>
      </c>
    </row>
    <row r="24" spans="1:10" ht="15.75" hidden="1" x14ac:dyDescent="0.25">
      <c r="A24" s="40">
        <v>38</v>
      </c>
      <c r="B24" s="16">
        <v>1</v>
      </c>
      <c r="C24" s="121">
        <f t="shared" si="1"/>
        <v>50000</v>
      </c>
      <c r="D24" s="16">
        <v>1</v>
      </c>
      <c r="E24" s="28">
        <v>50000</v>
      </c>
      <c r="F24" s="16">
        <v>4</v>
      </c>
      <c r="G24" s="121">
        <f t="shared" si="2"/>
        <v>6250</v>
      </c>
      <c r="H24" s="16">
        <v>1</v>
      </c>
      <c r="I24" s="28">
        <v>25000</v>
      </c>
      <c r="J24" s="57">
        <f t="shared" si="0"/>
        <v>75000</v>
      </c>
    </row>
    <row r="25" spans="1:10" ht="15.75" hidden="1" x14ac:dyDescent="0.25">
      <c r="A25" s="40">
        <v>41</v>
      </c>
      <c r="B25" s="16">
        <v>1</v>
      </c>
      <c r="C25" s="121">
        <f t="shared" si="1"/>
        <v>30000</v>
      </c>
      <c r="D25" s="16">
        <v>1</v>
      </c>
      <c r="E25" s="28">
        <v>30000</v>
      </c>
      <c r="F25" s="16">
        <v>1</v>
      </c>
      <c r="G25" s="121">
        <f t="shared" si="2"/>
        <v>10000</v>
      </c>
      <c r="H25" s="16">
        <v>1</v>
      </c>
      <c r="I25" s="28">
        <v>10000</v>
      </c>
      <c r="J25" s="57">
        <f t="shared" si="0"/>
        <v>40000</v>
      </c>
    </row>
    <row r="26" spans="1:10" ht="15.75" hidden="1" x14ac:dyDescent="0.25">
      <c r="A26" s="40">
        <v>42</v>
      </c>
      <c r="B26" s="16">
        <v>2</v>
      </c>
      <c r="C26" s="121">
        <f t="shared" si="1"/>
        <v>15000</v>
      </c>
      <c r="D26" s="16">
        <v>1</v>
      </c>
      <c r="E26" s="28">
        <v>30000</v>
      </c>
      <c r="F26" s="16">
        <v>3</v>
      </c>
      <c r="G26" s="121">
        <f t="shared" si="2"/>
        <v>8333.3333333333339</v>
      </c>
      <c r="H26" s="16">
        <v>1</v>
      </c>
      <c r="I26" s="28">
        <v>25000</v>
      </c>
      <c r="J26" s="57">
        <f t="shared" si="0"/>
        <v>55000</v>
      </c>
    </row>
    <row r="27" spans="1:10" ht="15.75" hidden="1" x14ac:dyDescent="0.25">
      <c r="A27" s="40">
        <v>43</v>
      </c>
      <c r="B27" s="16">
        <v>2</v>
      </c>
      <c r="C27" s="121">
        <f t="shared" si="1"/>
        <v>32000</v>
      </c>
      <c r="D27" s="16">
        <v>1</v>
      </c>
      <c r="E27" s="28">
        <v>64000</v>
      </c>
      <c r="F27" s="16">
        <v>2</v>
      </c>
      <c r="G27" s="121">
        <f t="shared" si="2"/>
        <v>12500</v>
      </c>
      <c r="H27" s="16">
        <v>1</v>
      </c>
      <c r="I27" s="28">
        <v>25000</v>
      </c>
      <c r="J27" s="57">
        <f t="shared" si="0"/>
        <v>89000</v>
      </c>
    </row>
    <row r="28" spans="1:10" ht="15.75" hidden="1" x14ac:dyDescent="0.25">
      <c r="A28" s="40">
        <v>44</v>
      </c>
      <c r="B28" s="16">
        <v>3</v>
      </c>
      <c r="C28" s="121">
        <f t="shared" si="1"/>
        <v>21333.333333333332</v>
      </c>
      <c r="D28" s="16">
        <v>1</v>
      </c>
      <c r="E28" s="28">
        <v>64000</v>
      </c>
      <c r="F28" s="16">
        <v>3</v>
      </c>
      <c r="G28" s="121">
        <f t="shared" si="2"/>
        <v>8333.3333333333339</v>
      </c>
      <c r="H28" s="16">
        <v>1</v>
      </c>
      <c r="I28" s="28">
        <v>25000</v>
      </c>
      <c r="J28" s="57">
        <f t="shared" si="0"/>
        <v>89000</v>
      </c>
    </row>
    <row r="29" spans="1:10" ht="15.75" hidden="1" x14ac:dyDescent="0.25">
      <c r="A29" s="40">
        <v>45</v>
      </c>
      <c r="B29" s="16">
        <v>4</v>
      </c>
      <c r="C29" s="121">
        <f t="shared" si="1"/>
        <v>16000</v>
      </c>
      <c r="D29" s="16">
        <v>1</v>
      </c>
      <c r="E29" s="28">
        <v>64000</v>
      </c>
      <c r="F29" s="16">
        <v>2</v>
      </c>
      <c r="G29" s="121">
        <f t="shared" si="2"/>
        <v>10000</v>
      </c>
      <c r="H29" s="16">
        <v>1</v>
      </c>
      <c r="I29" s="28">
        <v>20000</v>
      </c>
      <c r="J29" s="57">
        <f t="shared" si="0"/>
        <v>84000</v>
      </c>
    </row>
    <row r="30" spans="1:10" ht="15.75" hidden="1" x14ac:dyDescent="0.25">
      <c r="A30" s="40">
        <v>49</v>
      </c>
      <c r="B30" s="16">
        <v>3</v>
      </c>
      <c r="C30" s="121">
        <f t="shared" si="1"/>
        <v>40000</v>
      </c>
      <c r="D30" s="16">
        <v>1</v>
      </c>
      <c r="E30" s="28">
        <v>120000</v>
      </c>
      <c r="F30" s="16"/>
      <c r="G30" s="121"/>
      <c r="H30" s="16"/>
      <c r="I30" s="28"/>
      <c r="J30" s="57">
        <f t="shared" si="0"/>
        <v>120000</v>
      </c>
    </row>
    <row r="31" spans="1:10" ht="15.75" hidden="1" x14ac:dyDescent="0.25">
      <c r="A31" s="40">
        <v>50</v>
      </c>
      <c r="B31" s="16">
        <v>3</v>
      </c>
      <c r="C31" s="121">
        <f t="shared" si="1"/>
        <v>17000</v>
      </c>
      <c r="D31" s="16">
        <v>1</v>
      </c>
      <c r="E31" s="28">
        <v>51000</v>
      </c>
      <c r="F31" s="16">
        <v>3</v>
      </c>
      <c r="G31" s="121">
        <f>I31/H31/F31</f>
        <v>8333.3333333333339</v>
      </c>
      <c r="H31" s="16">
        <v>1</v>
      </c>
      <c r="I31" s="28">
        <v>25000</v>
      </c>
      <c r="J31" s="57">
        <f t="shared" si="0"/>
        <v>76000</v>
      </c>
    </row>
    <row r="32" spans="1:10" ht="15.75" hidden="1" x14ac:dyDescent="0.25">
      <c r="A32" s="40">
        <v>53</v>
      </c>
      <c r="B32" s="16">
        <v>5</v>
      </c>
      <c r="C32" s="121">
        <f t="shared" si="1"/>
        <v>12800</v>
      </c>
      <c r="D32" s="16">
        <v>1</v>
      </c>
      <c r="E32" s="28">
        <v>64000</v>
      </c>
      <c r="F32" s="16">
        <v>3</v>
      </c>
      <c r="G32" s="121">
        <f>I32/H32/F32</f>
        <v>8333.3333333333339</v>
      </c>
      <c r="H32" s="16">
        <v>1</v>
      </c>
      <c r="I32" s="28">
        <v>25000</v>
      </c>
      <c r="J32" s="57">
        <f t="shared" si="0"/>
        <v>89000</v>
      </c>
    </row>
    <row r="33" spans="1:10" ht="15.75" hidden="1" x14ac:dyDescent="0.25">
      <c r="A33" s="40">
        <v>56</v>
      </c>
      <c r="B33" s="16">
        <v>6</v>
      </c>
      <c r="C33" s="121">
        <f t="shared" si="1"/>
        <v>10666.666666666666</v>
      </c>
      <c r="D33" s="16">
        <v>1</v>
      </c>
      <c r="E33" s="28">
        <v>64000</v>
      </c>
      <c r="F33" s="16"/>
      <c r="G33" s="121"/>
      <c r="H33" s="16"/>
      <c r="I33" s="28"/>
      <c r="J33" s="57">
        <f t="shared" si="0"/>
        <v>64000</v>
      </c>
    </row>
    <row r="34" spans="1:10" ht="15.75" hidden="1" x14ac:dyDescent="0.25">
      <c r="A34" s="40">
        <v>57</v>
      </c>
      <c r="B34" s="16">
        <v>2</v>
      </c>
      <c r="C34" s="121">
        <f t="shared" si="1"/>
        <v>25000</v>
      </c>
      <c r="D34" s="16">
        <v>1</v>
      </c>
      <c r="E34" s="28">
        <v>50000</v>
      </c>
      <c r="F34" s="16">
        <v>2</v>
      </c>
      <c r="G34" s="121">
        <f t="shared" ref="G34:G42" si="3">I34/H34/F34</f>
        <v>12500</v>
      </c>
      <c r="H34" s="16">
        <v>1</v>
      </c>
      <c r="I34" s="28">
        <v>25000</v>
      </c>
      <c r="J34" s="57">
        <f t="shared" si="0"/>
        <v>75000</v>
      </c>
    </row>
    <row r="35" spans="1:10" ht="15.75" hidden="1" x14ac:dyDescent="0.25">
      <c r="A35" s="40">
        <v>58</v>
      </c>
      <c r="B35" s="16">
        <v>2</v>
      </c>
      <c r="C35" s="121">
        <f t="shared" si="1"/>
        <v>32000</v>
      </c>
      <c r="D35" s="16">
        <v>1</v>
      </c>
      <c r="E35" s="28">
        <v>64000</v>
      </c>
      <c r="F35" s="16">
        <v>1</v>
      </c>
      <c r="G35" s="121">
        <f t="shared" si="3"/>
        <v>20000</v>
      </c>
      <c r="H35" s="16">
        <v>1</v>
      </c>
      <c r="I35" s="28">
        <v>20000</v>
      </c>
      <c r="J35" s="57">
        <f t="shared" si="0"/>
        <v>84000</v>
      </c>
    </row>
    <row r="36" spans="1:10" ht="15.75" hidden="1" x14ac:dyDescent="0.25">
      <c r="A36" s="41" t="s">
        <v>110</v>
      </c>
      <c r="B36" s="16">
        <v>4</v>
      </c>
      <c r="C36" s="121">
        <f t="shared" si="1"/>
        <v>16000</v>
      </c>
      <c r="D36" s="16">
        <v>1</v>
      </c>
      <c r="E36" s="28">
        <v>64000</v>
      </c>
      <c r="F36" s="16">
        <v>2</v>
      </c>
      <c r="G36" s="121">
        <f t="shared" si="3"/>
        <v>10000</v>
      </c>
      <c r="H36" s="16">
        <v>1</v>
      </c>
      <c r="I36" s="28">
        <v>20000</v>
      </c>
      <c r="J36" s="57">
        <f t="shared" ref="J36:J53" si="4">E36+I36</f>
        <v>84000</v>
      </c>
    </row>
    <row r="37" spans="1:10" ht="15.75" hidden="1" x14ac:dyDescent="0.25">
      <c r="A37" s="41" t="s">
        <v>111</v>
      </c>
      <c r="B37" s="16">
        <v>2</v>
      </c>
      <c r="C37" s="121">
        <f t="shared" ref="C37:C53" si="5">E37/D37/B37</f>
        <v>15000</v>
      </c>
      <c r="D37" s="16">
        <v>1</v>
      </c>
      <c r="E37" s="28">
        <v>30000</v>
      </c>
      <c r="F37" s="16">
        <v>4</v>
      </c>
      <c r="G37" s="121">
        <f t="shared" si="3"/>
        <v>6250</v>
      </c>
      <c r="H37" s="16">
        <v>1</v>
      </c>
      <c r="I37" s="28">
        <v>25000</v>
      </c>
      <c r="J37" s="57">
        <f t="shared" si="4"/>
        <v>55000</v>
      </c>
    </row>
    <row r="38" spans="1:10" ht="15.75" hidden="1" x14ac:dyDescent="0.25">
      <c r="A38" s="41" t="s">
        <v>112</v>
      </c>
      <c r="B38" s="16">
        <v>4</v>
      </c>
      <c r="C38" s="121">
        <f t="shared" si="5"/>
        <v>16000</v>
      </c>
      <c r="D38" s="16">
        <v>1</v>
      </c>
      <c r="E38" s="28">
        <v>64000</v>
      </c>
      <c r="F38" s="16">
        <v>4</v>
      </c>
      <c r="G38" s="121">
        <f t="shared" si="3"/>
        <v>6250</v>
      </c>
      <c r="H38" s="16">
        <v>1</v>
      </c>
      <c r="I38" s="28">
        <v>25000</v>
      </c>
      <c r="J38" s="57">
        <f t="shared" si="4"/>
        <v>89000</v>
      </c>
    </row>
    <row r="39" spans="1:10" ht="15.75" hidden="1" x14ac:dyDescent="0.25">
      <c r="A39" s="41" t="s">
        <v>113</v>
      </c>
      <c r="B39" s="16">
        <v>3</v>
      </c>
      <c r="C39" s="121">
        <f t="shared" si="5"/>
        <v>15000</v>
      </c>
      <c r="D39" s="16">
        <v>1</v>
      </c>
      <c r="E39" s="28">
        <v>45000</v>
      </c>
      <c r="F39" s="16">
        <v>8</v>
      </c>
      <c r="G39" s="121">
        <f t="shared" si="3"/>
        <v>3125</v>
      </c>
      <c r="H39" s="16">
        <v>1</v>
      </c>
      <c r="I39" s="28">
        <v>25000</v>
      </c>
      <c r="J39" s="57">
        <f t="shared" si="4"/>
        <v>70000</v>
      </c>
    </row>
    <row r="40" spans="1:10" ht="15.75" hidden="1" x14ac:dyDescent="0.25">
      <c r="A40" s="41" t="s">
        <v>114</v>
      </c>
      <c r="B40" s="16">
        <v>3</v>
      </c>
      <c r="C40" s="121">
        <f t="shared" si="5"/>
        <v>21333.333333333332</v>
      </c>
      <c r="D40" s="16">
        <v>1</v>
      </c>
      <c r="E40" s="28">
        <v>64000</v>
      </c>
      <c r="F40" s="16">
        <v>2</v>
      </c>
      <c r="G40" s="121">
        <f t="shared" si="3"/>
        <v>7500</v>
      </c>
      <c r="H40" s="16">
        <v>1</v>
      </c>
      <c r="I40" s="28">
        <v>15000</v>
      </c>
      <c r="J40" s="57">
        <f t="shared" si="4"/>
        <v>79000</v>
      </c>
    </row>
    <row r="41" spans="1:10" ht="15.75" hidden="1" x14ac:dyDescent="0.25">
      <c r="A41" s="41" t="s">
        <v>115</v>
      </c>
      <c r="B41" s="16">
        <v>8</v>
      </c>
      <c r="C41" s="121">
        <f t="shared" si="5"/>
        <v>8087.5</v>
      </c>
      <c r="D41" s="16">
        <v>1</v>
      </c>
      <c r="E41" s="28">
        <v>64700</v>
      </c>
      <c r="F41" s="16">
        <v>6</v>
      </c>
      <c r="G41" s="121">
        <f t="shared" si="3"/>
        <v>5000</v>
      </c>
      <c r="H41" s="16">
        <v>1</v>
      </c>
      <c r="I41" s="28">
        <v>30000</v>
      </c>
      <c r="J41" s="57">
        <f t="shared" si="4"/>
        <v>94700</v>
      </c>
    </row>
    <row r="42" spans="1:10" ht="15.75" hidden="1" x14ac:dyDescent="0.25">
      <c r="A42" s="41" t="s">
        <v>116</v>
      </c>
      <c r="B42" s="16">
        <v>4</v>
      </c>
      <c r="C42" s="121">
        <f t="shared" si="5"/>
        <v>16250</v>
      </c>
      <c r="D42" s="16">
        <v>1</v>
      </c>
      <c r="E42" s="28">
        <v>65000</v>
      </c>
      <c r="F42" s="16">
        <v>2</v>
      </c>
      <c r="G42" s="121">
        <f t="shared" si="3"/>
        <v>10000</v>
      </c>
      <c r="H42" s="16">
        <v>1</v>
      </c>
      <c r="I42" s="28">
        <v>20000</v>
      </c>
      <c r="J42" s="57">
        <f t="shared" si="4"/>
        <v>85000</v>
      </c>
    </row>
    <row r="43" spans="1:10" ht="15.75" hidden="1" x14ac:dyDescent="0.25">
      <c r="A43" s="41" t="s">
        <v>117</v>
      </c>
      <c r="B43" s="16">
        <v>10</v>
      </c>
      <c r="C43" s="121">
        <f t="shared" si="5"/>
        <v>6500</v>
      </c>
      <c r="D43" s="16">
        <v>1</v>
      </c>
      <c r="E43" s="28">
        <v>65000</v>
      </c>
      <c r="F43" s="16"/>
      <c r="G43" s="121"/>
      <c r="H43" s="16"/>
      <c r="I43" s="28"/>
      <c r="J43" s="57">
        <f t="shared" si="4"/>
        <v>65000</v>
      </c>
    </row>
    <row r="44" spans="1:10" ht="15.75" hidden="1" x14ac:dyDescent="0.25">
      <c r="A44" s="41" t="s">
        <v>118</v>
      </c>
      <c r="B44" s="16">
        <v>5</v>
      </c>
      <c r="C44" s="121">
        <f t="shared" si="5"/>
        <v>13000</v>
      </c>
      <c r="D44" s="16">
        <v>1</v>
      </c>
      <c r="E44" s="28">
        <v>65000</v>
      </c>
      <c r="F44" s="16">
        <v>2</v>
      </c>
      <c r="G44" s="121">
        <f t="shared" ref="G44:G49" si="6">I44/H44/F44</f>
        <v>10000</v>
      </c>
      <c r="H44" s="16">
        <v>1</v>
      </c>
      <c r="I44" s="28">
        <v>20000</v>
      </c>
      <c r="J44" s="57">
        <f t="shared" si="4"/>
        <v>85000</v>
      </c>
    </row>
    <row r="45" spans="1:10" ht="15.75" hidden="1" x14ac:dyDescent="0.25">
      <c r="A45" s="41" t="s">
        <v>0</v>
      </c>
      <c r="B45" s="16">
        <v>3</v>
      </c>
      <c r="C45" s="121">
        <f t="shared" si="5"/>
        <v>16666.666666666668</v>
      </c>
      <c r="D45" s="16">
        <v>1</v>
      </c>
      <c r="E45" s="28">
        <v>50000</v>
      </c>
      <c r="F45" s="16">
        <v>2</v>
      </c>
      <c r="G45" s="121">
        <f t="shared" si="6"/>
        <v>12500</v>
      </c>
      <c r="H45" s="16">
        <v>1</v>
      </c>
      <c r="I45" s="28">
        <v>25000</v>
      </c>
      <c r="J45" s="57">
        <f t="shared" si="4"/>
        <v>75000</v>
      </c>
    </row>
    <row r="46" spans="1:10" ht="15.75" hidden="1" x14ac:dyDescent="0.25">
      <c r="A46" s="41" t="s">
        <v>119</v>
      </c>
      <c r="B46" s="16">
        <v>2</v>
      </c>
      <c r="C46" s="121">
        <f t="shared" si="5"/>
        <v>25000</v>
      </c>
      <c r="D46" s="16">
        <v>1</v>
      </c>
      <c r="E46" s="28">
        <v>50000</v>
      </c>
      <c r="F46" s="16">
        <v>3</v>
      </c>
      <c r="G46" s="121">
        <f t="shared" si="6"/>
        <v>8333.3333333333339</v>
      </c>
      <c r="H46" s="16">
        <v>1</v>
      </c>
      <c r="I46" s="28">
        <v>25000</v>
      </c>
      <c r="J46" s="57">
        <f t="shared" si="4"/>
        <v>75000</v>
      </c>
    </row>
    <row r="47" spans="1:10" ht="15.75" hidden="1" x14ac:dyDescent="0.25">
      <c r="A47" s="41" t="s">
        <v>100</v>
      </c>
      <c r="B47" s="16">
        <v>2</v>
      </c>
      <c r="C47" s="121">
        <f t="shared" si="5"/>
        <v>32500</v>
      </c>
      <c r="D47" s="16">
        <v>1</v>
      </c>
      <c r="E47" s="28">
        <v>65000</v>
      </c>
      <c r="F47" s="16">
        <v>5</v>
      </c>
      <c r="G47" s="121">
        <f t="shared" si="6"/>
        <v>5000</v>
      </c>
      <c r="H47" s="16">
        <v>1</v>
      </c>
      <c r="I47" s="28">
        <v>25000</v>
      </c>
      <c r="J47" s="57">
        <f t="shared" si="4"/>
        <v>90000</v>
      </c>
    </row>
    <row r="48" spans="1:10" ht="15.75" hidden="1" x14ac:dyDescent="0.25">
      <c r="A48" s="41" t="s">
        <v>101</v>
      </c>
      <c r="B48" s="16">
        <v>6</v>
      </c>
      <c r="C48" s="121">
        <f t="shared" si="5"/>
        <v>10833.333333333334</v>
      </c>
      <c r="D48" s="16">
        <v>1</v>
      </c>
      <c r="E48" s="28">
        <v>65000</v>
      </c>
      <c r="F48" s="16">
        <v>4</v>
      </c>
      <c r="G48" s="121">
        <f t="shared" si="6"/>
        <v>6250</v>
      </c>
      <c r="H48" s="16">
        <v>1</v>
      </c>
      <c r="I48" s="28">
        <v>25000</v>
      </c>
      <c r="J48" s="57">
        <f t="shared" si="4"/>
        <v>90000</v>
      </c>
    </row>
    <row r="49" spans="1:10" ht="15.75" x14ac:dyDescent="0.25">
      <c r="A49" s="41" t="s">
        <v>102</v>
      </c>
      <c r="B49" s="16">
        <v>2</v>
      </c>
      <c r="C49" s="121">
        <f t="shared" si="5"/>
        <v>32500</v>
      </c>
      <c r="D49" s="16">
        <v>1</v>
      </c>
      <c r="E49" s="28">
        <v>65000</v>
      </c>
      <c r="F49" s="16">
        <v>8</v>
      </c>
      <c r="G49" s="121">
        <f t="shared" si="6"/>
        <v>3125</v>
      </c>
      <c r="H49" s="16">
        <v>1</v>
      </c>
      <c r="I49" s="28">
        <v>25000</v>
      </c>
      <c r="J49" s="57">
        <f t="shared" si="4"/>
        <v>90000</v>
      </c>
    </row>
    <row r="50" spans="1:10" ht="15.75" hidden="1" x14ac:dyDescent="0.25">
      <c r="A50" s="41" t="s">
        <v>103</v>
      </c>
      <c r="B50" s="16">
        <v>1</v>
      </c>
      <c r="C50" s="121">
        <f t="shared" si="5"/>
        <v>50000</v>
      </c>
      <c r="D50" s="16">
        <v>1</v>
      </c>
      <c r="E50" s="28">
        <v>50000</v>
      </c>
      <c r="F50" s="16"/>
      <c r="G50" s="121"/>
      <c r="H50" s="16"/>
      <c r="I50" s="28"/>
      <c r="J50" s="57">
        <f t="shared" si="4"/>
        <v>50000</v>
      </c>
    </row>
    <row r="51" spans="1:10" ht="15.75" hidden="1" x14ac:dyDescent="0.25">
      <c r="A51" s="41" t="s">
        <v>104</v>
      </c>
      <c r="B51" s="16">
        <v>3</v>
      </c>
      <c r="C51" s="121">
        <f t="shared" si="5"/>
        <v>16666.666666666668</v>
      </c>
      <c r="D51" s="16">
        <v>1</v>
      </c>
      <c r="E51" s="28">
        <v>50000</v>
      </c>
      <c r="F51" s="16">
        <v>4</v>
      </c>
      <c r="G51" s="121">
        <f>I51/H51/F51</f>
        <v>6250</v>
      </c>
      <c r="H51" s="16">
        <v>1</v>
      </c>
      <c r="I51" s="28">
        <v>25000</v>
      </c>
      <c r="J51" s="57">
        <f t="shared" si="4"/>
        <v>75000</v>
      </c>
    </row>
    <row r="52" spans="1:10" ht="15.75" hidden="1" x14ac:dyDescent="0.25">
      <c r="A52" s="41" t="s">
        <v>105</v>
      </c>
      <c r="B52" s="16">
        <v>4</v>
      </c>
      <c r="C52" s="121">
        <f t="shared" si="5"/>
        <v>16250</v>
      </c>
      <c r="D52" s="16">
        <v>1</v>
      </c>
      <c r="E52" s="28">
        <v>65000</v>
      </c>
      <c r="F52" s="16">
        <v>3</v>
      </c>
      <c r="G52" s="121">
        <f>I52/H52/F52</f>
        <v>8333.3333333333339</v>
      </c>
      <c r="H52" s="16">
        <v>1</v>
      </c>
      <c r="I52" s="28">
        <v>25000</v>
      </c>
      <c r="J52" s="57">
        <f t="shared" si="4"/>
        <v>90000</v>
      </c>
    </row>
    <row r="53" spans="1:10" ht="15.75" hidden="1" x14ac:dyDescent="0.25">
      <c r="A53" s="41" t="s">
        <v>106</v>
      </c>
      <c r="B53" s="16">
        <v>3</v>
      </c>
      <c r="C53" s="121">
        <f t="shared" si="5"/>
        <v>15000</v>
      </c>
      <c r="D53" s="16">
        <v>1</v>
      </c>
      <c r="E53" s="28">
        <v>45000</v>
      </c>
      <c r="F53" s="16">
        <v>6</v>
      </c>
      <c r="G53" s="121">
        <f>I53/H53/F53</f>
        <v>4166.666666666667</v>
      </c>
      <c r="H53" s="16">
        <v>1</v>
      </c>
      <c r="I53" s="28">
        <v>25000</v>
      </c>
      <c r="J53" s="57">
        <f t="shared" si="4"/>
        <v>70000</v>
      </c>
    </row>
    <row r="54" spans="1:10" ht="15.75" x14ac:dyDescent="0.25">
      <c r="A54" s="41" t="s">
        <v>122</v>
      </c>
      <c r="B54" s="28">
        <f>SUM(B4:B53)</f>
        <v>177</v>
      </c>
      <c r="C54" s="25"/>
      <c r="D54" s="25">
        <v>1</v>
      </c>
      <c r="E54" s="28">
        <f>SUM(E4:E53)</f>
        <v>2889700</v>
      </c>
      <c r="F54" s="28">
        <f>SUM(F4:F53)</f>
        <v>153</v>
      </c>
      <c r="G54" s="25"/>
      <c r="H54" s="25">
        <v>1</v>
      </c>
      <c r="I54" s="28">
        <f>SUM(I4:I53)</f>
        <v>1108600</v>
      </c>
      <c r="J54" s="28">
        <f>SUM(J4:J53)</f>
        <v>3998300</v>
      </c>
    </row>
    <row r="57" spans="1:10" x14ac:dyDescent="0.25">
      <c r="E57" s="2">
        <v>2889700</v>
      </c>
      <c r="G57" s="2">
        <v>1108600</v>
      </c>
      <c r="I57" s="2">
        <v>1108600</v>
      </c>
      <c r="J57" s="6">
        <f>E57+I57</f>
        <v>3998300</v>
      </c>
    </row>
    <row r="59" spans="1:10" x14ac:dyDescent="0.25">
      <c r="E59" s="6">
        <f>E57-E54</f>
        <v>0</v>
      </c>
      <c r="I59" s="6">
        <f>I57-I54</f>
        <v>0</v>
      </c>
    </row>
    <row r="60" spans="1:10" ht="15.75" x14ac:dyDescent="0.25">
      <c r="A60" s="193" t="s">
        <v>108</v>
      </c>
      <c r="B60" s="207" t="s">
        <v>127</v>
      </c>
      <c r="C60" s="207"/>
      <c r="D60" s="207"/>
      <c r="E60" s="169"/>
      <c r="F60" s="207" t="s">
        <v>17</v>
      </c>
      <c r="G60" s="207"/>
      <c r="H60" s="207"/>
      <c r="I60" s="169"/>
      <c r="J60" s="208" t="s">
        <v>130</v>
      </c>
    </row>
    <row r="61" spans="1:10" ht="31.5" x14ac:dyDescent="0.25">
      <c r="A61" s="193"/>
      <c r="B61" s="38" t="s">
        <v>5</v>
      </c>
      <c r="C61" s="22" t="s">
        <v>6</v>
      </c>
      <c r="D61" s="170" t="s">
        <v>7</v>
      </c>
      <c r="E61" s="23" t="s">
        <v>8</v>
      </c>
      <c r="F61" s="38" t="s">
        <v>5</v>
      </c>
      <c r="G61" s="22" t="s">
        <v>6</v>
      </c>
      <c r="H61" s="170" t="s">
        <v>7</v>
      </c>
      <c r="I61" s="23" t="s">
        <v>8</v>
      </c>
      <c r="J61" s="209"/>
    </row>
    <row r="62" spans="1:10" ht="15.75" x14ac:dyDescent="0.25">
      <c r="A62" s="39">
        <v>1</v>
      </c>
      <c r="B62" s="16">
        <v>1</v>
      </c>
      <c r="C62" s="16">
        <v>12000</v>
      </c>
      <c r="D62" s="16">
        <v>1</v>
      </c>
      <c r="E62" s="28">
        <v>12000</v>
      </c>
      <c r="F62" s="16"/>
      <c r="G62" s="16"/>
      <c r="H62" s="16"/>
      <c r="I62" s="28"/>
      <c r="J62" s="57">
        <f t="shared" ref="J62" si="7">E62+I62</f>
        <v>12000</v>
      </c>
    </row>
  </sheetData>
  <mergeCells count="8">
    <mergeCell ref="A2:A3"/>
    <mergeCell ref="B2:D2"/>
    <mergeCell ref="F2:H2"/>
    <mergeCell ref="J2:J3"/>
    <mergeCell ref="A60:A61"/>
    <mergeCell ref="B60:D60"/>
    <mergeCell ref="F60:H60"/>
    <mergeCell ref="J60:J6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E66"/>
  <sheetViews>
    <sheetView workbookViewId="0">
      <selection activeCell="A52" sqref="A52:XFD55"/>
    </sheetView>
  </sheetViews>
  <sheetFormatPr defaultRowHeight="15" x14ac:dyDescent="0.25"/>
  <cols>
    <col min="2" max="4" width="15.7109375" customWidth="1"/>
    <col min="5" max="5" width="18.7109375" customWidth="1"/>
  </cols>
  <sheetData>
    <row r="4" spans="1:5" ht="15.75" x14ac:dyDescent="0.25">
      <c r="A4" s="210" t="s">
        <v>108</v>
      </c>
      <c r="B4" s="212" t="s">
        <v>61</v>
      </c>
      <c r="C4" s="212"/>
      <c r="D4" s="212"/>
      <c r="E4" s="212"/>
    </row>
    <row r="5" spans="1:5" ht="31.5" x14ac:dyDescent="0.25">
      <c r="A5" s="211"/>
      <c r="B5" s="22" t="s">
        <v>5</v>
      </c>
      <c r="C5" s="22" t="s">
        <v>6</v>
      </c>
      <c r="D5" s="12" t="s">
        <v>7</v>
      </c>
      <c r="E5" s="42" t="s">
        <v>8</v>
      </c>
    </row>
    <row r="6" spans="1:5" ht="15.75" hidden="1" x14ac:dyDescent="0.25">
      <c r="A6" s="43">
        <v>1</v>
      </c>
      <c r="B6" s="44">
        <v>0</v>
      </c>
      <c r="C6" s="16">
        <v>0</v>
      </c>
      <c r="D6" s="16">
        <v>0</v>
      </c>
      <c r="E6" s="45">
        <f>ROUND((B6*C6*D6),0)</f>
        <v>0</v>
      </c>
    </row>
    <row r="7" spans="1:5" ht="15.75" hidden="1" x14ac:dyDescent="0.25">
      <c r="A7" s="46">
        <v>3</v>
      </c>
      <c r="B7" s="44">
        <v>1</v>
      </c>
      <c r="C7" s="16">
        <v>15446.48</v>
      </c>
      <c r="D7" s="16">
        <v>12</v>
      </c>
      <c r="E7" s="45">
        <f t="shared" ref="E7:E54" si="0">ROUND((B7*C7*D7),0)</f>
        <v>185358</v>
      </c>
    </row>
    <row r="8" spans="1:5" ht="15.75" hidden="1" x14ac:dyDescent="0.25">
      <c r="A8" s="46">
        <v>4</v>
      </c>
      <c r="B8" s="44">
        <v>1</v>
      </c>
      <c r="C8" s="16">
        <v>13371.98</v>
      </c>
      <c r="D8" s="16">
        <v>12</v>
      </c>
      <c r="E8" s="45">
        <f t="shared" si="0"/>
        <v>160464</v>
      </c>
    </row>
    <row r="9" spans="1:5" ht="15.75" hidden="1" x14ac:dyDescent="0.25">
      <c r="A9" s="46">
        <v>5</v>
      </c>
      <c r="B9" s="44">
        <v>1</v>
      </c>
      <c r="C9" s="16">
        <v>2900</v>
      </c>
      <c r="D9" s="16">
        <v>12</v>
      </c>
      <c r="E9" s="45">
        <f t="shared" si="0"/>
        <v>34800</v>
      </c>
    </row>
    <row r="10" spans="1:5" ht="15.75" hidden="1" x14ac:dyDescent="0.25">
      <c r="A10" s="46">
        <v>11</v>
      </c>
      <c r="B10" s="44">
        <v>1</v>
      </c>
      <c r="C10" s="16">
        <v>2900</v>
      </c>
      <c r="D10" s="16">
        <v>12</v>
      </c>
      <c r="E10" s="45">
        <f t="shared" si="0"/>
        <v>34800</v>
      </c>
    </row>
    <row r="11" spans="1:5" ht="15.75" hidden="1" x14ac:dyDescent="0.25">
      <c r="A11" s="46">
        <v>13</v>
      </c>
      <c r="B11" s="44">
        <v>1</v>
      </c>
      <c r="C11" s="16">
        <v>2900</v>
      </c>
      <c r="D11" s="16">
        <v>12</v>
      </c>
      <c r="E11" s="45">
        <f t="shared" si="0"/>
        <v>34800</v>
      </c>
    </row>
    <row r="12" spans="1:5" ht="15.75" hidden="1" x14ac:dyDescent="0.25">
      <c r="A12" s="46">
        <v>16</v>
      </c>
      <c r="B12" s="44">
        <v>1</v>
      </c>
      <c r="C12" s="16">
        <v>2900</v>
      </c>
      <c r="D12" s="16">
        <v>12</v>
      </c>
      <c r="E12" s="45">
        <f t="shared" si="0"/>
        <v>34800</v>
      </c>
    </row>
    <row r="13" spans="1:5" ht="15.75" hidden="1" x14ac:dyDescent="0.25">
      <c r="A13" s="46">
        <v>18</v>
      </c>
      <c r="B13" s="44">
        <v>1</v>
      </c>
      <c r="C13" s="16">
        <v>2900</v>
      </c>
      <c r="D13" s="16">
        <v>12</v>
      </c>
      <c r="E13" s="45">
        <f t="shared" si="0"/>
        <v>34800</v>
      </c>
    </row>
    <row r="14" spans="1:5" ht="15.75" hidden="1" x14ac:dyDescent="0.25">
      <c r="A14" s="46">
        <v>20</v>
      </c>
      <c r="B14" s="44">
        <v>1</v>
      </c>
      <c r="C14" s="16">
        <v>2900</v>
      </c>
      <c r="D14" s="16">
        <v>12</v>
      </c>
      <c r="E14" s="45">
        <f t="shared" si="0"/>
        <v>34800</v>
      </c>
    </row>
    <row r="15" spans="1:5" ht="15.75" hidden="1" x14ac:dyDescent="0.25">
      <c r="A15" s="46">
        <v>21</v>
      </c>
      <c r="B15" s="44">
        <v>1</v>
      </c>
      <c r="C15" s="16">
        <v>2900</v>
      </c>
      <c r="D15" s="16">
        <v>12</v>
      </c>
      <c r="E15" s="45">
        <f t="shared" si="0"/>
        <v>34800</v>
      </c>
    </row>
    <row r="16" spans="1:5" ht="15.75" hidden="1" x14ac:dyDescent="0.25">
      <c r="A16" s="46">
        <v>22</v>
      </c>
      <c r="B16" s="44">
        <v>1</v>
      </c>
      <c r="C16" s="16">
        <v>2900</v>
      </c>
      <c r="D16" s="16">
        <v>12</v>
      </c>
      <c r="E16" s="45">
        <f t="shared" si="0"/>
        <v>34800</v>
      </c>
    </row>
    <row r="17" spans="1:5" ht="15.75" hidden="1" x14ac:dyDescent="0.25">
      <c r="A17" s="46">
        <v>23</v>
      </c>
      <c r="B17" s="44">
        <v>1</v>
      </c>
      <c r="C17" s="16">
        <v>2900</v>
      </c>
      <c r="D17" s="16">
        <v>12</v>
      </c>
      <c r="E17" s="45">
        <f t="shared" si="0"/>
        <v>34800</v>
      </c>
    </row>
    <row r="18" spans="1:5" ht="15.75" hidden="1" x14ac:dyDescent="0.25">
      <c r="A18" s="46">
        <v>26</v>
      </c>
      <c r="B18" s="44">
        <v>1</v>
      </c>
      <c r="C18" s="16">
        <v>2900</v>
      </c>
      <c r="D18" s="16">
        <v>12</v>
      </c>
      <c r="E18" s="45">
        <f t="shared" si="0"/>
        <v>34800</v>
      </c>
    </row>
    <row r="19" spans="1:5" ht="15.75" hidden="1" x14ac:dyDescent="0.25">
      <c r="A19" s="46">
        <v>27</v>
      </c>
      <c r="B19" s="44">
        <v>2</v>
      </c>
      <c r="C19" s="16">
        <v>2900</v>
      </c>
      <c r="D19" s="16">
        <v>12</v>
      </c>
      <c r="E19" s="45">
        <f t="shared" si="0"/>
        <v>69600</v>
      </c>
    </row>
    <row r="20" spans="1:5" ht="15.75" hidden="1" x14ac:dyDescent="0.25">
      <c r="A20" s="46">
        <v>28</v>
      </c>
      <c r="B20" s="44">
        <v>1</v>
      </c>
      <c r="C20" s="16">
        <v>2900</v>
      </c>
      <c r="D20" s="16">
        <v>12</v>
      </c>
      <c r="E20" s="45">
        <f t="shared" si="0"/>
        <v>34800</v>
      </c>
    </row>
    <row r="21" spans="1:5" ht="15.75" hidden="1" x14ac:dyDescent="0.25">
      <c r="A21" s="46">
        <v>31</v>
      </c>
      <c r="B21" s="44">
        <v>1</v>
      </c>
      <c r="C21" s="16">
        <v>2900</v>
      </c>
      <c r="D21" s="16">
        <v>12</v>
      </c>
      <c r="E21" s="45">
        <f t="shared" si="0"/>
        <v>34800</v>
      </c>
    </row>
    <row r="22" spans="1:5" ht="15.75" hidden="1" x14ac:dyDescent="0.25">
      <c r="A22" s="46">
        <v>33</v>
      </c>
      <c r="B22" s="44">
        <v>1</v>
      </c>
      <c r="C22" s="16">
        <v>2900</v>
      </c>
      <c r="D22" s="16">
        <v>12</v>
      </c>
      <c r="E22" s="45">
        <f t="shared" si="0"/>
        <v>34800</v>
      </c>
    </row>
    <row r="23" spans="1:5" ht="15.75" hidden="1" x14ac:dyDescent="0.25">
      <c r="A23" s="46">
        <v>34</v>
      </c>
      <c r="B23" s="44">
        <v>1</v>
      </c>
      <c r="C23" s="16">
        <v>2900</v>
      </c>
      <c r="D23" s="16">
        <v>12</v>
      </c>
      <c r="E23" s="45">
        <f t="shared" si="0"/>
        <v>34800</v>
      </c>
    </row>
    <row r="24" spans="1:5" ht="15.75" hidden="1" x14ac:dyDescent="0.25">
      <c r="A24" s="46">
        <v>36</v>
      </c>
      <c r="B24" s="44">
        <v>1</v>
      </c>
      <c r="C24" s="16">
        <v>2900</v>
      </c>
      <c r="D24" s="16">
        <v>12</v>
      </c>
      <c r="E24" s="45">
        <f t="shared" si="0"/>
        <v>34800</v>
      </c>
    </row>
    <row r="25" spans="1:5" ht="15.75" hidden="1" x14ac:dyDescent="0.25">
      <c r="A25" s="46">
        <v>37</v>
      </c>
      <c r="B25" s="44">
        <v>1</v>
      </c>
      <c r="C25" s="16">
        <v>2900</v>
      </c>
      <c r="D25" s="16">
        <v>12</v>
      </c>
      <c r="E25" s="45">
        <f t="shared" si="0"/>
        <v>34800</v>
      </c>
    </row>
    <row r="26" spans="1:5" ht="15.75" hidden="1" x14ac:dyDescent="0.25">
      <c r="A26" s="46">
        <v>38</v>
      </c>
      <c r="B26" s="44">
        <v>1</v>
      </c>
      <c r="C26" s="16">
        <v>2900</v>
      </c>
      <c r="D26" s="16">
        <v>12</v>
      </c>
      <c r="E26" s="45">
        <f t="shared" si="0"/>
        <v>34800</v>
      </c>
    </row>
    <row r="27" spans="1:5" ht="15.75" hidden="1" x14ac:dyDescent="0.25">
      <c r="A27" s="46">
        <v>41</v>
      </c>
      <c r="B27" s="44">
        <v>1</v>
      </c>
      <c r="C27" s="16">
        <v>2900</v>
      </c>
      <c r="D27" s="16">
        <v>12</v>
      </c>
      <c r="E27" s="45">
        <f t="shared" si="0"/>
        <v>34800</v>
      </c>
    </row>
    <row r="28" spans="1:5" ht="15.75" hidden="1" x14ac:dyDescent="0.25">
      <c r="A28" s="46">
        <v>42</v>
      </c>
      <c r="B28" s="44">
        <v>1</v>
      </c>
      <c r="C28" s="16">
        <v>2900</v>
      </c>
      <c r="D28" s="16">
        <v>12</v>
      </c>
      <c r="E28" s="45">
        <f t="shared" si="0"/>
        <v>34800</v>
      </c>
    </row>
    <row r="29" spans="1:5" ht="15.75" hidden="1" x14ac:dyDescent="0.25">
      <c r="A29" s="46">
        <v>43</v>
      </c>
      <c r="B29" s="44">
        <v>1</v>
      </c>
      <c r="C29" s="16">
        <v>2900</v>
      </c>
      <c r="D29" s="16">
        <v>12</v>
      </c>
      <c r="E29" s="45">
        <f t="shared" si="0"/>
        <v>34800</v>
      </c>
    </row>
    <row r="30" spans="1:5" ht="15.75" hidden="1" x14ac:dyDescent="0.25">
      <c r="A30" s="46">
        <v>44</v>
      </c>
      <c r="B30" s="44">
        <v>1</v>
      </c>
      <c r="C30" s="16">
        <v>2900</v>
      </c>
      <c r="D30" s="16">
        <v>12</v>
      </c>
      <c r="E30" s="45">
        <f t="shared" si="0"/>
        <v>34800</v>
      </c>
    </row>
    <row r="31" spans="1:5" ht="15.75" hidden="1" x14ac:dyDescent="0.25">
      <c r="A31" s="46">
        <v>45</v>
      </c>
      <c r="B31" s="44">
        <v>1</v>
      </c>
      <c r="C31" s="16">
        <v>2900</v>
      </c>
      <c r="D31" s="16">
        <v>12</v>
      </c>
      <c r="E31" s="45">
        <f t="shared" si="0"/>
        <v>34800</v>
      </c>
    </row>
    <row r="32" spans="1:5" ht="15.75" hidden="1" x14ac:dyDescent="0.25">
      <c r="A32" s="46">
        <v>49</v>
      </c>
      <c r="B32" s="44">
        <v>2</v>
      </c>
      <c r="C32" s="16">
        <v>2900</v>
      </c>
      <c r="D32" s="16">
        <v>12</v>
      </c>
      <c r="E32" s="45">
        <f t="shared" si="0"/>
        <v>69600</v>
      </c>
    </row>
    <row r="33" spans="1:5" ht="15.75" hidden="1" x14ac:dyDescent="0.25">
      <c r="A33" s="46">
        <v>50</v>
      </c>
      <c r="B33" s="44">
        <v>1</v>
      </c>
      <c r="C33" s="16">
        <v>2900</v>
      </c>
      <c r="D33" s="16">
        <v>12</v>
      </c>
      <c r="E33" s="45">
        <f t="shared" si="0"/>
        <v>34800</v>
      </c>
    </row>
    <row r="34" spans="1:5" ht="15.75" hidden="1" x14ac:dyDescent="0.25">
      <c r="A34" s="46">
        <v>53</v>
      </c>
      <c r="B34" s="44">
        <v>1</v>
      </c>
      <c r="C34" s="16">
        <v>2900</v>
      </c>
      <c r="D34" s="16">
        <v>12</v>
      </c>
      <c r="E34" s="45">
        <f t="shared" si="0"/>
        <v>34800</v>
      </c>
    </row>
    <row r="35" spans="1:5" ht="15.75" hidden="1" x14ac:dyDescent="0.25">
      <c r="A35" s="46">
        <v>56</v>
      </c>
      <c r="B35" s="44">
        <v>1</v>
      </c>
      <c r="C35" s="16">
        <v>2900</v>
      </c>
      <c r="D35" s="16">
        <v>12</v>
      </c>
      <c r="E35" s="45">
        <f t="shared" si="0"/>
        <v>34800</v>
      </c>
    </row>
    <row r="36" spans="1:5" ht="15.75" hidden="1" x14ac:dyDescent="0.25">
      <c r="A36" s="46">
        <v>57</v>
      </c>
      <c r="B36" s="44">
        <v>1</v>
      </c>
      <c r="C36" s="16">
        <v>2900</v>
      </c>
      <c r="D36" s="16">
        <v>12</v>
      </c>
      <c r="E36" s="45">
        <f t="shared" si="0"/>
        <v>34800</v>
      </c>
    </row>
    <row r="37" spans="1:5" ht="15.75" hidden="1" x14ac:dyDescent="0.25">
      <c r="A37" s="46">
        <v>58</v>
      </c>
      <c r="B37" s="44">
        <v>1</v>
      </c>
      <c r="C37" s="16">
        <v>2900</v>
      </c>
      <c r="D37" s="16">
        <v>12</v>
      </c>
      <c r="E37" s="45">
        <f t="shared" si="0"/>
        <v>34800</v>
      </c>
    </row>
    <row r="38" spans="1:5" ht="15.75" hidden="1" x14ac:dyDescent="0.25">
      <c r="A38" s="46" t="s">
        <v>110</v>
      </c>
      <c r="B38" s="44">
        <v>1</v>
      </c>
      <c r="C38" s="16">
        <v>2900</v>
      </c>
      <c r="D38" s="16">
        <v>12</v>
      </c>
      <c r="E38" s="45">
        <f t="shared" si="0"/>
        <v>34800</v>
      </c>
    </row>
    <row r="39" spans="1:5" ht="15.75" hidden="1" x14ac:dyDescent="0.25">
      <c r="A39" s="46" t="s">
        <v>111</v>
      </c>
      <c r="B39" s="44">
        <v>1</v>
      </c>
      <c r="C39" s="16">
        <v>2900</v>
      </c>
      <c r="D39" s="16">
        <v>12</v>
      </c>
      <c r="E39" s="45">
        <f t="shared" si="0"/>
        <v>34800</v>
      </c>
    </row>
    <row r="40" spans="1:5" ht="15.75" hidden="1" x14ac:dyDescent="0.25">
      <c r="A40" s="46" t="s">
        <v>112</v>
      </c>
      <c r="B40" s="44">
        <v>1</v>
      </c>
      <c r="C40" s="16">
        <v>2900</v>
      </c>
      <c r="D40" s="16">
        <v>12</v>
      </c>
      <c r="E40" s="45">
        <f t="shared" si="0"/>
        <v>34800</v>
      </c>
    </row>
    <row r="41" spans="1:5" ht="15.75" hidden="1" x14ac:dyDescent="0.25">
      <c r="A41" s="46" t="s">
        <v>113</v>
      </c>
      <c r="B41" s="44">
        <v>1</v>
      </c>
      <c r="C41" s="16">
        <v>2900</v>
      </c>
      <c r="D41" s="16">
        <v>12</v>
      </c>
      <c r="E41" s="45">
        <f t="shared" si="0"/>
        <v>34800</v>
      </c>
    </row>
    <row r="42" spans="1:5" ht="15.75" hidden="1" x14ac:dyDescent="0.25">
      <c r="A42" s="46" t="s">
        <v>114</v>
      </c>
      <c r="B42" s="44">
        <v>1</v>
      </c>
      <c r="C42" s="16">
        <v>2900</v>
      </c>
      <c r="D42" s="16">
        <v>12</v>
      </c>
      <c r="E42" s="45">
        <f t="shared" si="0"/>
        <v>34800</v>
      </c>
    </row>
    <row r="43" spans="1:5" ht="15.75" hidden="1" x14ac:dyDescent="0.25">
      <c r="A43" s="46" t="s">
        <v>115</v>
      </c>
      <c r="B43" s="44">
        <v>2</v>
      </c>
      <c r="C43" s="16">
        <v>2900</v>
      </c>
      <c r="D43" s="16">
        <v>12</v>
      </c>
      <c r="E43" s="45">
        <f t="shared" si="0"/>
        <v>69600</v>
      </c>
    </row>
    <row r="44" spans="1:5" ht="15.75" hidden="1" x14ac:dyDescent="0.25">
      <c r="A44" s="46" t="s">
        <v>116</v>
      </c>
      <c r="B44" s="44">
        <v>1</v>
      </c>
      <c r="C44" s="16">
        <v>2900</v>
      </c>
      <c r="D44" s="16">
        <v>12</v>
      </c>
      <c r="E44" s="45">
        <f t="shared" si="0"/>
        <v>34800</v>
      </c>
    </row>
    <row r="45" spans="1:5" ht="15.75" hidden="1" x14ac:dyDescent="0.25">
      <c r="A45" s="46" t="s">
        <v>117</v>
      </c>
      <c r="B45" s="44">
        <v>1</v>
      </c>
      <c r="C45" s="16">
        <v>2900</v>
      </c>
      <c r="D45" s="16">
        <v>12</v>
      </c>
      <c r="E45" s="45">
        <f t="shared" si="0"/>
        <v>34800</v>
      </c>
    </row>
    <row r="46" spans="1:5" ht="15.75" hidden="1" x14ac:dyDescent="0.25">
      <c r="A46" s="46" t="s">
        <v>118</v>
      </c>
      <c r="B46" s="44">
        <v>1</v>
      </c>
      <c r="C46" s="16">
        <v>2900</v>
      </c>
      <c r="D46" s="16">
        <v>12</v>
      </c>
      <c r="E46" s="45">
        <f t="shared" si="0"/>
        <v>34800</v>
      </c>
    </row>
    <row r="47" spans="1:5" ht="15.75" hidden="1" x14ac:dyDescent="0.25">
      <c r="A47" s="46" t="s">
        <v>0</v>
      </c>
      <c r="B47" s="44">
        <v>1</v>
      </c>
      <c r="C47" s="16">
        <v>2900</v>
      </c>
      <c r="D47" s="16">
        <v>12</v>
      </c>
      <c r="E47" s="45">
        <f t="shared" si="0"/>
        <v>34800</v>
      </c>
    </row>
    <row r="48" spans="1:5" ht="15.75" hidden="1" x14ac:dyDescent="0.25">
      <c r="A48" s="46" t="s">
        <v>119</v>
      </c>
      <c r="B48" s="44">
        <v>1</v>
      </c>
      <c r="C48" s="16">
        <v>2900</v>
      </c>
      <c r="D48" s="16">
        <v>12</v>
      </c>
      <c r="E48" s="45">
        <f t="shared" si="0"/>
        <v>34800</v>
      </c>
    </row>
    <row r="49" spans="1:5" ht="15.75" hidden="1" x14ac:dyDescent="0.25">
      <c r="A49" s="46" t="s">
        <v>100</v>
      </c>
      <c r="B49" s="44">
        <v>1</v>
      </c>
      <c r="C49" s="16">
        <v>2900</v>
      </c>
      <c r="D49" s="16">
        <v>12</v>
      </c>
      <c r="E49" s="45">
        <f t="shared" si="0"/>
        <v>34800</v>
      </c>
    </row>
    <row r="50" spans="1:5" ht="15.75" hidden="1" x14ac:dyDescent="0.25">
      <c r="A50" s="46" t="s">
        <v>101</v>
      </c>
      <c r="B50" s="44">
        <v>1</v>
      </c>
      <c r="C50" s="16">
        <v>2900</v>
      </c>
      <c r="D50" s="16">
        <v>12</v>
      </c>
      <c r="E50" s="45">
        <f t="shared" si="0"/>
        <v>34800</v>
      </c>
    </row>
    <row r="51" spans="1:5" ht="15.75" x14ac:dyDescent="0.25">
      <c r="A51" s="46" t="s">
        <v>102</v>
      </c>
      <c r="B51" s="44">
        <v>1</v>
      </c>
      <c r="C51" s="16">
        <v>2900</v>
      </c>
      <c r="D51" s="16">
        <v>12</v>
      </c>
      <c r="E51" s="45">
        <f t="shared" si="0"/>
        <v>34800</v>
      </c>
    </row>
    <row r="52" spans="1:5" ht="15.75" hidden="1" x14ac:dyDescent="0.25">
      <c r="A52" s="46" t="s">
        <v>103</v>
      </c>
      <c r="B52" s="44">
        <v>1</v>
      </c>
      <c r="C52" s="16">
        <v>2900</v>
      </c>
      <c r="D52" s="16">
        <v>12</v>
      </c>
      <c r="E52" s="45">
        <f t="shared" si="0"/>
        <v>34800</v>
      </c>
    </row>
    <row r="53" spans="1:5" ht="15.75" hidden="1" x14ac:dyDescent="0.25">
      <c r="A53" s="46" t="s">
        <v>104</v>
      </c>
      <c r="B53" s="44">
        <v>2</v>
      </c>
      <c r="C53" s="16">
        <v>2900</v>
      </c>
      <c r="D53" s="16">
        <v>12</v>
      </c>
      <c r="E53" s="45">
        <f t="shared" si="0"/>
        <v>69600</v>
      </c>
    </row>
    <row r="54" spans="1:5" ht="15.75" hidden="1" x14ac:dyDescent="0.25">
      <c r="A54" s="46" t="s">
        <v>105</v>
      </c>
      <c r="B54" s="44">
        <v>1</v>
      </c>
      <c r="C54" s="16">
        <v>2900</v>
      </c>
      <c r="D54" s="16">
        <v>12</v>
      </c>
      <c r="E54" s="45">
        <f t="shared" si="0"/>
        <v>34800</v>
      </c>
    </row>
    <row r="55" spans="1:5" ht="15.75" hidden="1" x14ac:dyDescent="0.25">
      <c r="A55" s="46" t="s">
        <v>106</v>
      </c>
      <c r="B55" s="44">
        <v>1</v>
      </c>
      <c r="C55" s="16">
        <v>2900</v>
      </c>
      <c r="D55" s="16">
        <v>12</v>
      </c>
      <c r="E55" s="45">
        <f>ROUND((B55*C55*D55),0)-22</f>
        <v>34778</v>
      </c>
    </row>
    <row r="56" spans="1:5" ht="15.75" x14ac:dyDescent="0.25">
      <c r="A56" s="46" t="s">
        <v>4</v>
      </c>
      <c r="B56" s="44">
        <v>11893.949556537329</v>
      </c>
      <c r="C56" s="47"/>
      <c r="D56" s="16">
        <v>12</v>
      </c>
      <c r="E56" s="45">
        <f>SUM(E6:E55)</f>
        <v>2120600</v>
      </c>
    </row>
    <row r="57" spans="1:5" x14ac:dyDescent="0.25">
      <c r="A57" s="213" t="s">
        <v>123</v>
      </c>
      <c r="B57" s="214"/>
    </row>
    <row r="58" spans="1:5" x14ac:dyDescent="0.25">
      <c r="E58" s="122">
        <v>2120600</v>
      </c>
    </row>
    <row r="64" spans="1:5" ht="15.75" x14ac:dyDescent="0.25">
      <c r="A64" s="210" t="s">
        <v>108</v>
      </c>
      <c r="B64" s="212" t="s">
        <v>61</v>
      </c>
      <c r="C64" s="212"/>
      <c r="D64" s="212"/>
      <c r="E64" s="212"/>
    </row>
    <row r="65" spans="1:5" ht="31.5" x14ac:dyDescent="0.25">
      <c r="A65" s="211"/>
      <c r="B65" s="22" t="s">
        <v>5</v>
      </c>
      <c r="C65" s="22" t="s">
        <v>6</v>
      </c>
      <c r="D65" s="170" t="s">
        <v>7</v>
      </c>
      <c r="E65" s="42" t="s">
        <v>8</v>
      </c>
    </row>
    <row r="66" spans="1:5" ht="15.75" x14ac:dyDescent="0.25">
      <c r="A66" s="43">
        <v>1</v>
      </c>
      <c r="B66" s="44">
        <v>1</v>
      </c>
      <c r="C66" s="16">
        <v>2900</v>
      </c>
      <c r="D66" s="16">
        <v>12</v>
      </c>
      <c r="E66" s="45">
        <f>ROUND((B66*C66*D66),0)</f>
        <v>34800</v>
      </c>
    </row>
  </sheetData>
  <mergeCells count="5">
    <mergeCell ref="A4:A5"/>
    <mergeCell ref="B4:E4"/>
    <mergeCell ref="A57:B57"/>
    <mergeCell ref="A64:A65"/>
    <mergeCell ref="B64:E6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7"/>
  <sheetViews>
    <sheetView workbookViewId="0">
      <selection activeCell="A49" sqref="A49:XFD52"/>
    </sheetView>
  </sheetViews>
  <sheetFormatPr defaultRowHeight="15" x14ac:dyDescent="0.25"/>
  <cols>
    <col min="2" max="4" width="15.7109375" customWidth="1"/>
    <col min="5" max="5" width="17.85546875" bestFit="1" customWidth="1"/>
  </cols>
  <sheetData>
    <row r="1" spans="1:5" ht="15.75" x14ac:dyDescent="0.25">
      <c r="A1" s="193" t="s">
        <v>108</v>
      </c>
      <c r="B1" s="215" t="s">
        <v>65</v>
      </c>
      <c r="C1" s="216"/>
      <c r="D1" s="216"/>
    </row>
    <row r="2" spans="1:5" ht="47.25" x14ac:dyDescent="0.25">
      <c r="A2" s="193"/>
      <c r="B2" s="48" t="s">
        <v>5</v>
      </c>
      <c r="C2" s="48" t="s">
        <v>6</v>
      </c>
      <c r="D2" s="48" t="s">
        <v>7</v>
      </c>
      <c r="E2" s="124" t="s">
        <v>8</v>
      </c>
    </row>
    <row r="3" spans="1:5" ht="15.75" hidden="1" x14ac:dyDescent="0.25">
      <c r="A3" s="50">
        <v>1</v>
      </c>
      <c r="B3" s="25"/>
      <c r="C3" s="25"/>
      <c r="D3" s="25"/>
      <c r="E3" s="25">
        <v>0</v>
      </c>
    </row>
    <row r="4" spans="1:5" ht="15.75" hidden="1" x14ac:dyDescent="0.25">
      <c r="A4" s="52">
        <v>3</v>
      </c>
      <c r="B4" s="25">
        <v>290.66666600000002</v>
      </c>
      <c r="C4" s="25">
        <f>E4/D4/B4</f>
        <v>257.01834921334483</v>
      </c>
      <c r="D4" s="25">
        <v>9</v>
      </c>
      <c r="E4" s="25">
        <v>672360</v>
      </c>
    </row>
    <row r="5" spans="1:5" ht="15.75" hidden="1" x14ac:dyDescent="0.25">
      <c r="A5" s="52">
        <v>4</v>
      </c>
      <c r="B5" s="25">
        <v>162.66666599999999</v>
      </c>
      <c r="C5" s="25">
        <f t="shared" ref="C5:C52" si="0">E5/D5/B5</f>
        <v>257.01844367630514</v>
      </c>
      <c r="D5" s="25">
        <v>9</v>
      </c>
      <c r="E5" s="25">
        <v>376275</v>
      </c>
    </row>
    <row r="6" spans="1:5" ht="15.75" hidden="1" x14ac:dyDescent="0.25">
      <c r="A6" s="52">
        <v>5</v>
      </c>
      <c r="B6" s="25">
        <v>250</v>
      </c>
      <c r="C6" s="25">
        <f t="shared" si="0"/>
        <v>257.01822222222222</v>
      </c>
      <c r="D6" s="25">
        <v>9</v>
      </c>
      <c r="E6" s="25">
        <v>578291</v>
      </c>
    </row>
    <row r="7" spans="1:5" ht="15.75" hidden="1" x14ac:dyDescent="0.25">
      <c r="A7" s="52">
        <v>11</v>
      </c>
      <c r="B7" s="25">
        <v>278.666666666666</v>
      </c>
      <c r="C7" s="25">
        <f t="shared" si="0"/>
        <v>257.0183413078156</v>
      </c>
      <c r="D7" s="25">
        <v>9</v>
      </c>
      <c r="E7" s="25">
        <v>644602</v>
      </c>
    </row>
    <row r="8" spans="1:5" ht="15.75" hidden="1" x14ac:dyDescent="0.25">
      <c r="A8" s="52">
        <v>13</v>
      </c>
      <c r="B8" s="25">
        <v>250</v>
      </c>
      <c r="C8" s="25">
        <f t="shared" si="0"/>
        <v>257.01822222222222</v>
      </c>
      <c r="D8" s="25">
        <v>9</v>
      </c>
      <c r="E8" s="25">
        <v>578291</v>
      </c>
    </row>
    <row r="9" spans="1:5" ht="15.75" hidden="1" x14ac:dyDescent="0.25">
      <c r="A9" s="52">
        <v>16</v>
      </c>
      <c r="B9" s="25">
        <v>278.666666666666</v>
      </c>
      <c r="C9" s="25">
        <f t="shared" si="0"/>
        <v>257.0183413078156</v>
      </c>
      <c r="D9" s="25">
        <v>9</v>
      </c>
      <c r="E9" s="25">
        <v>644602</v>
      </c>
    </row>
    <row r="10" spans="1:5" ht="15.75" hidden="1" x14ac:dyDescent="0.25">
      <c r="A10" s="52">
        <v>18</v>
      </c>
      <c r="B10" s="25">
        <v>260</v>
      </c>
      <c r="C10" s="25">
        <f t="shared" si="0"/>
        <v>247.13290598290598</v>
      </c>
      <c r="D10" s="25">
        <v>9</v>
      </c>
      <c r="E10" s="25">
        <v>578291</v>
      </c>
    </row>
    <row r="11" spans="1:5" ht="15.75" hidden="1" x14ac:dyDescent="0.25">
      <c r="A11" s="52">
        <v>20</v>
      </c>
      <c r="B11" s="25">
        <v>257.33333299999998</v>
      </c>
      <c r="C11" s="25">
        <f t="shared" si="0"/>
        <v>257.01813504795098</v>
      </c>
      <c r="D11" s="25">
        <v>9</v>
      </c>
      <c r="E11" s="25">
        <v>595254</v>
      </c>
    </row>
    <row r="12" spans="1:5" ht="15.75" hidden="1" x14ac:dyDescent="0.25">
      <c r="A12" s="52">
        <v>21</v>
      </c>
      <c r="B12" s="25">
        <v>266.666666666666</v>
      </c>
      <c r="C12" s="25">
        <f t="shared" si="0"/>
        <v>257.01833333333394</v>
      </c>
      <c r="D12" s="25">
        <v>9</v>
      </c>
      <c r="E12" s="25">
        <v>616844</v>
      </c>
    </row>
    <row r="13" spans="1:5" ht="15.75" hidden="1" x14ac:dyDescent="0.25">
      <c r="A13" s="52">
        <v>22</v>
      </c>
      <c r="B13" s="25">
        <v>212</v>
      </c>
      <c r="C13" s="25">
        <f t="shared" si="0"/>
        <v>257.01834381551362</v>
      </c>
      <c r="D13" s="25">
        <v>9</v>
      </c>
      <c r="E13" s="25">
        <v>490391</v>
      </c>
    </row>
    <row r="14" spans="1:5" ht="15.75" hidden="1" x14ac:dyDescent="0.25">
      <c r="A14" s="52">
        <v>23</v>
      </c>
      <c r="B14" s="25">
        <v>296</v>
      </c>
      <c r="C14" s="25">
        <f t="shared" si="0"/>
        <v>257.01839339339335</v>
      </c>
      <c r="D14" s="25">
        <v>9</v>
      </c>
      <c r="E14" s="25">
        <v>684697</v>
      </c>
    </row>
    <row r="15" spans="1:5" ht="15.75" hidden="1" x14ac:dyDescent="0.25">
      <c r="A15" s="52">
        <v>26</v>
      </c>
      <c r="B15" s="25">
        <v>272</v>
      </c>
      <c r="C15" s="25">
        <f t="shared" si="0"/>
        <v>257.01838235294116</v>
      </c>
      <c r="D15" s="25">
        <v>9</v>
      </c>
      <c r="E15" s="25">
        <v>629181</v>
      </c>
    </row>
    <row r="16" spans="1:5" ht="15.75" hidden="1" x14ac:dyDescent="0.25">
      <c r="A16" s="52">
        <v>27</v>
      </c>
      <c r="B16" s="25">
        <v>199</v>
      </c>
      <c r="C16" s="25">
        <f t="shared" si="0"/>
        <v>257.01842546063648</v>
      </c>
      <c r="D16" s="25">
        <v>9</v>
      </c>
      <c r="E16" s="25">
        <v>460320</v>
      </c>
    </row>
    <row r="17" spans="1:5" ht="15.75" hidden="1" x14ac:dyDescent="0.25">
      <c r="A17" s="52">
        <v>28</v>
      </c>
      <c r="B17" s="25">
        <v>258</v>
      </c>
      <c r="C17" s="25">
        <f t="shared" si="0"/>
        <v>257.01851851851853</v>
      </c>
      <c r="D17" s="25">
        <v>9</v>
      </c>
      <c r="E17" s="25">
        <v>596797</v>
      </c>
    </row>
    <row r="18" spans="1:5" ht="15.75" hidden="1" x14ac:dyDescent="0.25">
      <c r="A18" s="52">
        <v>31</v>
      </c>
      <c r="B18" s="25">
        <v>250</v>
      </c>
      <c r="C18" s="25">
        <f t="shared" si="0"/>
        <v>247.13288888888889</v>
      </c>
      <c r="D18" s="25">
        <v>9</v>
      </c>
      <c r="E18" s="25">
        <v>556049</v>
      </c>
    </row>
    <row r="19" spans="1:5" ht="15.75" hidden="1" x14ac:dyDescent="0.25">
      <c r="A19" s="52">
        <v>33</v>
      </c>
      <c r="B19" s="25">
        <v>257.33333333333297</v>
      </c>
      <c r="C19" s="25">
        <f t="shared" si="0"/>
        <v>257.01813471502624</v>
      </c>
      <c r="D19" s="25">
        <v>9</v>
      </c>
      <c r="E19" s="25">
        <v>595254</v>
      </c>
    </row>
    <row r="20" spans="1:5" ht="15.75" hidden="1" x14ac:dyDescent="0.25">
      <c r="A20" s="52">
        <v>34</v>
      </c>
      <c r="B20" s="25">
        <v>240.28846153800001</v>
      </c>
      <c r="C20" s="25">
        <f t="shared" si="0"/>
        <v>257.01839847099296</v>
      </c>
      <c r="D20" s="25">
        <v>9</v>
      </c>
      <c r="E20" s="25">
        <v>555827</v>
      </c>
    </row>
    <row r="21" spans="1:5" ht="15.75" hidden="1" x14ac:dyDescent="0.25">
      <c r="A21" s="52">
        <v>36</v>
      </c>
      <c r="B21" s="25">
        <v>289.33333333333297</v>
      </c>
      <c r="C21" s="25">
        <f t="shared" si="0"/>
        <v>257.01843317972384</v>
      </c>
      <c r="D21" s="25">
        <v>9</v>
      </c>
      <c r="E21" s="25">
        <v>669276</v>
      </c>
    </row>
    <row r="22" spans="1:5" ht="15.75" hidden="1" x14ac:dyDescent="0.25">
      <c r="A22" s="52">
        <v>37</v>
      </c>
      <c r="B22" s="25">
        <v>309.33333333333297</v>
      </c>
      <c r="C22" s="25">
        <f t="shared" si="0"/>
        <v>257.01831896551755</v>
      </c>
      <c r="D22" s="25">
        <v>9</v>
      </c>
      <c r="E22" s="25">
        <v>715539</v>
      </c>
    </row>
    <row r="23" spans="1:5" ht="15.75" hidden="1" x14ac:dyDescent="0.25">
      <c r="A23" s="52">
        <v>38</v>
      </c>
      <c r="B23" s="25">
        <v>257.33333333333297</v>
      </c>
      <c r="C23" s="25">
        <f t="shared" si="0"/>
        <v>257.01813471502624</v>
      </c>
      <c r="D23" s="25">
        <v>9</v>
      </c>
      <c r="E23" s="25">
        <v>595254</v>
      </c>
    </row>
    <row r="24" spans="1:5" ht="15.75" hidden="1" x14ac:dyDescent="0.25">
      <c r="A24" s="52">
        <v>41</v>
      </c>
      <c r="B24" s="25">
        <v>278.666666666666</v>
      </c>
      <c r="C24" s="25">
        <f t="shared" si="0"/>
        <v>257.0183413078156</v>
      </c>
      <c r="D24" s="25">
        <v>9</v>
      </c>
      <c r="E24" s="25">
        <v>644602</v>
      </c>
    </row>
    <row r="25" spans="1:5" ht="15.75" hidden="1" x14ac:dyDescent="0.25">
      <c r="A25" s="52">
        <v>42</v>
      </c>
      <c r="B25" s="25">
        <v>278.666666666666</v>
      </c>
      <c r="C25" s="25">
        <f t="shared" si="0"/>
        <v>257.0183413078156</v>
      </c>
      <c r="D25" s="25">
        <v>9</v>
      </c>
      <c r="E25" s="25">
        <v>644602</v>
      </c>
    </row>
    <row r="26" spans="1:5" ht="15.75" hidden="1" x14ac:dyDescent="0.25">
      <c r="A26" s="52">
        <v>43</v>
      </c>
      <c r="B26" s="25">
        <v>278.666666666666</v>
      </c>
      <c r="C26" s="25">
        <f t="shared" si="0"/>
        <v>257.0183413078156</v>
      </c>
      <c r="D26" s="25">
        <v>9</v>
      </c>
      <c r="E26" s="25">
        <v>644602</v>
      </c>
    </row>
    <row r="27" spans="1:5" ht="15.75" hidden="1" x14ac:dyDescent="0.25">
      <c r="A27" s="52">
        <v>44</v>
      </c>
      <c r="B27" s="25">
        <v>260</v>
      </c>
      <c r="C27" s="25">
        <f t="shared" si="0"/>
        <v>257.01837606837609</v>
      </c>
      <c r="D27" s="25">
        <v>9</v>
      </c>
      <c r="E27" s="25">
        <v>601423</v>
      </c>
    </row>
    <row r="28" spans="1:5" ht="15.75" hidden="1" x14ac:dyDescent="0.25">
      <c r="A28" s="52">
        <v>45</v>
      </c>
      <c r="B28" s="25">
        <v>257.33333333333002</v>
      </c>
      <c r="C28" s="25">
        <f t="shared" si="0"/>
        <v>257.01813471502919</v>
      </c>
      <c r="D28" s="25">
        <v>9</v>
      </c>
      <c r="E28" s="25">
        <v>595254</v>
      </c>
    </row>
    <row r="29" spans="1:5" ht="15.75" hidden="1" x14ac:dyDescent="0.25">
      <c r="A29" s="52">
        <v>49</v>
      </c>
      <c r="B29" s="25">
        <v>471.11111111111001</v>
      </c>
      <c r="C29" s="25">
        <f t="shared" si="0"/>
        <v>257.01839622641569</v>
      </c>
      <c r="D29" s="25">
        <v>9</v>
      </c>
      <c r="E29" s="25">
        <v>1089758</v>
      </c>
    </row>
    <row r="30" spans="1:5" ht="15.75" hidden="1" x14ac:dyDescent="0.25">
      <c r="A30" s="52">
        <v>50</v>
      </c>
      <c r="B30" s="25">
        <v>280</v>
      </c>
      <c r="C30" s="25">
        <f t="shared" si="0"/>
        <v>257.01825396825399</v>
      </c>
      <c r="D30" s="25">
        <v>9</v>
      </c>
      <c r="E30" s="25">
        <v>647686</v>
      </c>
    </row>
    <row r="31" spans="1:5" ht="15.75" hidden="1" x14ac:dyDescent="0.25">
      <c r="A31" s="52">
        <v>53</v>
      </c>
      <c r="B31" s="25">
        <v>264</v>
      </c>
      <c r="C31" s="25">
        <f t="shared" si="0"/>
        <v>257.01851851851853</v>
      </c>
      <c r="D31" s="25">
        <v>9</v>
      </c>
      <c r="E31" s="25">
        <v>610676</v>
      </c>
    </row>
    <row r="32" spans="1:5" ht="15.75" hidden="1" x14ac:dyDescent="0.25">
      <c r="A32" s="52">
        <v>56</v>
      </c>
      <c r="B32" s="25">
        <v>270</v>
      </c>
      <c r="C32" s="25">
        <f t="shared" si="0"/>
        <v>257.01851851851853</v>
      </c>
      <c r="D32" s="25">
        <v>9</v>
      </c>
      <c r="E32" s="25">
        <v>624555</v>
      </c>
    </row>
    <row r="33" spans="1:5" ht="15.75" hidden="1" x14ac:dyDescent="0.25">
      <c r="A33" s="52">
        <v>57</v>
      </c>
      <c r="B33" s="25">
        <v>278.77777777770001</v>
      </c>
      <c r="C33" s="25">
        <f t="shared" si="0"/>
        <v>247.13312076531403</v>
      </c>
      <c r="D33" s="25">
        <v>9</v>
      </c>
      <c r="E33" s="25">
        <v>620057</v>
      </c>
    </row>
    <row r="34" spans="1:5" ht="15.75" hidden="1" x14ac:dyDescent="0.25">
      <c r="A34" s="52">
        <v>58</v>
      </c>
      <c r="B34" s="25">
        <v>180</v>
      </c>
      <c r="C34" s="25">
        <f t="shared" si="0"/>
        <v>257.01851851851853</v>
      </c>
      <c r="D34" s="25">
        <v>9</v>
      </c>
      <c r="E34" s="25">
        <v>416370</v>
      </c>
    </row>
    <row r="35" spans="1:5" ht="15.75" hidden="1" x14ac:dyDescent="0.25">
      <c r="A35" s="52" t="s">
        <v>110</v>
      </c>
      <c r="B35" s="25">
        <v>270</v>
      </c>
      <c r="C35" s="25">
        <f t="shared" si="0"/>
        <v>257.01851851851853</v>
      </c>
      <c r="D35" s="25">
        <v>9</v>
      </c>
      <c r="E35" s="25">
        <v>624555</v>
      </c>
    </row>
    <row r="36" spans="1:5" ht="15.75" hidden="1" x14ac:dyDescent="0.25">
      <c r="A36" s="52" t="s">
        <v>111</v>
      </c>
      <c r="B36" s="25">
        <v>266.666666666666</v>
      </c>
      <c r="C36" s="25">
        <f t="shared" si="0"/>
        <v>257.01833333333394</v>
      </c>
      <c r="D36" s="25">
        <v>9</v>
      </c>
      <c r="E36" s="25">
        <v>616844</v>
      </c>
    </row>
    <row r="37" spans="1:5" ht="15.75" hidden="1" x14ac:dyDescent="0.25">
      <c r="A37" s="52" t="s">
        <v>112</v>
      </c>
      <c r="B37" s="25">
        <v>270</v>
      </c>
      <c r="C37" s="25">
        <f t="shared" si="0"/>
        <v>257.01851851851853</v>
      </c>
      <c r="D37" s="25">
        <v>9</v>
      </c>
      <c r="E37" s="25">
        <v>624555</v>
      </c>
    </row>
    <row r="38" spans="1:5" ht="15.75" hidden="1" x14ac:dyDescent="0.25">
      <c r="A38" s="52" t="s">
        <v>113</v>
      </c>
      <c r="B38" s="25">
        <v>280</v>
      </c>
      <c r="C38" s="25">
        <f t="shared" si="0"/>
        <v>257.01825396825399</v>
      </c>
      <c r="D38" s="25">
        <v>9</v>
      </c>
      <c r="E38" s="25">
        <v>647686</v>
      </c>
    </row>
    <row r="39" spans="1:5" ht="15.75" hidden="1" x14ac:dyDescent="0.25">
      <c r="A39" s="52" t="s">
        <v>114</v>
      </c>
      <c r="B39" s="25">
        <v>244.444444444444</v>
      </c>
      <c r="C39" s="25">
        <f t="shared" si="0"/>
        <v>257.01818181818226</v>
      </c>
      <c r="D39" s="25">
        <v>9</v>
      </c>
      <c r="E39" s="25">
        <v>565440</v>
      </c>
    </row>
    <row r="40" spans="1:5" ht="15.75" hidden="1" x14ac:dyDescent="0.25">
      <c r="A40" s="52" t="s">
        <v>115</v>
      </c>
      <c r="B40" s="25">
        <v>525</v>
      </c>
      <c r="C40" s="25">
        <f t="shared" si="0"/>
        <v>257.0184126984127</v>
      </c>
      <c r="D40" s="25">
        <v>9</v>
      </c>
      <c r="E40" s="25">
        <v>1214412</v>
      </c>
    </row>
    <row r="41" spans="1:5" ht="15.75" hidden="1" x14ac:dyDescent="0.25">
      <c r="A41" s="52" t="s">
        <v>116</v>
      </c>
      <c r="B41" s="25">
        <v>257.33333333299998</v>
      </c>
      <c r="C41" s="25">
        <f t="shared" si="0"/>
        <v>257.01813471535883</v>
      </c>
      <c r="D41" s="25">
        <v>9</v>
      </c>
      <c r="E41" s="25">
        <v>595254</v>
      </c>
    </row>
    <row r="42" spans="1:5" ht="15.75" hidden="1" x14ac:dyDescent="0.25">
      <c r="A42" s="52" t="s">
        <v>117</v>
      </c>
      <c r="B42" s="25">
        <v>270</v>
      </c>
      <c r="C42" s="25">
        <f t="shared" si="0"/>
        <v>257.01851851851853</v>
      </c>
      <c r="D42" s="25">
        <v>9</v>
      </c>
      <c r="E42" s="25">
        <v>624555</v>
      </c>
    </row>
    <row r="43" spans="1:5" ht="15.75" hidden="1" x14ac:dyDescent="0.25">
      <c r="A43" s="52" t="s">
        <v>118</v>
      </c>
      <c r="B43" s="25">
        <v>262</v>
      </c>
      <c r="C43" s="25">
        <f t="shared" si="0"/>
        <v>257.01823579304499</v>
      </c>
      <c r="D43" s="25">
        <v>9</v>
      </c>
      <c r="E43" s="25">
        <v>606049</v>
      </c>
    </row>
    <row r="44" spans="1:5" ht="15.75" hidden="1" x14ac:dyDescent="0.25">
      <c r="A44" s="52" t="s">
        <v>0</v>
      </c>
      <c r="B44" s="25">
        <v>250</v>
      </c>
      <c r="C44" s="25">
        <f t="shared" si="0"/>
        <v>296.55955555555556</v>
      </c>
      <c r="D44" s="25">
        <v>9</v>
      </c>
      <c r="E44" s="25">
        <v>667259</v>
      </c>
    </row>
    <row r="45" spans="1:5" ht="15.75" hidden="1" x14ac:dyDescent="0.25">
      <c r="A45" s="52" t="s">
        <v>119</v>
      </c>
      <c r="B45" s="25">
        <v>280</v>
      </c>
      <c r="C45" s="25">
        <f t="shared" si="0"/>
        <v>257.01825396825399</v>
      </c>
      <c r="D45" s="25">
        <v>9</v>
      </c>
      <c r="E45" s="25">
        <v>647686</v>
      </c>
    </row>
    <row r="46" spans="1:5" ht="15.75" hidden="1" x14ac:dyDescent="0.25">
      <c r="A46" s="52" t="s">
        <v>100</v>
      </c>
      <c r="B46" s="25">
        <v>280</v>
      </c>
      <c r="C46" s="25">
        <f t="shared" si="0"/>
        <v>257.01825396825399</v>
      </c>
      <c r="D46" s="25">
        <v>9</v>
      </c>
      <c r="E46" s="25">
        <v>647686</v>
      </c>
    </row>
    <row r="47" spans="1:5" ht="15.75" hidden="1" x14ac:dyDescent="0.25">
      <c r="A47" s="52" t="s">
        <v>101</v>
      </c>
      <c r="B47" s="25">
        <v>257.33330000000001</v>
      </c>
      <c r="C47" s="25">
        <f t="shared" si="0"/>
        <v>257.01816800753471</v>
      </c>
      <c r="D47" s="25">
        <v>9</v>
      </c>
      <c r="E47" s="25">
        <v>595254</v>
      </c>
    </row>
    <row r="48" spans="1:5" ht="15.75" x14ac:dyDescent="0.25">
      <c r="A48" s="52" t="s">
        <v>102</v>
      </c>
      <c r="B48" s="25">
        <v>280</v>
      </c>
      <c r="C48" s="25">
        <f t="shared" si="0"/>
        <v>237.24761904761903</v>
      </c>
      <c r="D48" s="25">
        <v>9</v>
      </c>
      <c r="E48" s="25">
        <v>597864</v>
      </c>
    </row>
    <row r="49" spans="1:5" ht="15.75" hidden="1" x14ac:dyDescent="0.25">
      <c r="A49" s="52" t="s">
        <v>103</v>
      </c>
      <c r="B49" s="25">
        <v>225</v>
      </c>
      <c r="C49" s="25">
        <f t="shared" si="0"/>
        <v>257.01827160493826</v>
      </c>
      <c r="D49" s="25">
        <v>9</v>
      </c>
      <c r="E49" s="25">
        <v>520462</v>
      </c>
    </row>
    <row r="50" spans="1:5" ht="15.75" hidden="1" x14ac:dyDescent="0.25">
      <c r="A50" s="52" t="s">
        <v>104</v>
      </c>
      <c r="B50" s="25">
        <v>482.666666666666</v>
      </c>
      <c r="C50" s="25">
        <f t="shared" si="0"/>
        <v>257.01841620626186</v>
      </c>
      <c r="D50" s="25">
        <v>9</v>
      </c>
      <c r="E50" s="25">
        <v>1116488</v>
      </c>
    </row>
    <row r="51" spans="1:5" ht="15.75" hidden="1" x14ac:dyDescent="0.25">
      <c r="A51" s="52" t="s">
        <v>105</v>
      </c>
      <c r="B51" s="25">
        <v>0</v>
      </c>
      <c r="C51" s="25"/>
      <c r="D51" s="25"/>
      <c r="E51" s="25">
        <v>0</v>
      </c>
    </row>
    <row r="52" spans="1:5" ht="15.75" hidden="1" x14ac:dyDescent="0.25">
      <c r="A52" s="52" t="s">
        <v>106</v>
      </c>
      <c r="B52" s="25">
        <v>224.70085470084999</v>
      </c>
      <c r="C52" s="25">
        <f t="shared" si="0"/>
        <v>257.0187523773352</v>
      </c>
      <c r="D52" s="25">
        <v>9</v>
      </c>
      <c r="E52" s="25">
        <v>519771</v>
      </c>
    </row>
    <row r="53" spans="1:5" ht="15.75" x14ac:dyDescent="0.25">
      <c r="A53" s="52" t="s">
        <v>122</v>
      </c>
      <c r="B53" s="75">
        <f>SUM(B3:B52)</f>
        <v>13157.655947905094</v>
      </c>
      <c r="C53" s="25"/>
      <c r="D53" s="25"/>
      <c r="E53" s="51">
        <f>SUM(E3:E52)</f>
        <v>30404800</v>
      </c>
    </row>
    <row r="55" spans="1:5" x14ac:dyDescent="0.25">
      <c r="E55" s="123">
        <v>30404800</v>
      </c>
    </row>
    <row r="57" spans="1:5" x14ac:dyDescent="0.25">
      <c r="A57" t="s">
        <v>192</v>
      </c>
      <c r="E57" s="6">
        <f>E53-E55</f>
        <v>0</v>
      </c>
    </row>
    <row r="59" spans="1:5" ht="15.75" x14ac:dyDescent="0.25">
      <c r="A59" s="193" t="s">
        <v>108</v>
      </c>
      <c r="B59" s="215" t="s">
        <v>65</v>
      </c>
      <c r="C59" s="216"/>
      <c r="D59" s="216"/>
    </row>
    <row r="60" spans="1:5" ht="47.25" x14ac:dyDescent="0.25">
      <c r="A60" s="193"/>
      <c r="B60" s="48" t="s">
        <v>5</v>
      </c>
      <c r="C60" s="48" t="s">
        <v>6</v>
      </c>
      <c r="D60" s="48" t="s">
        <v>7</v>
      </c>
      <c r="E60" s="124" t="s">
        <v>8</v>
      </c>
    </row>
    <row r="61" spans="1:5" ht="15.75" x14ac:dyDescent="0.25">
      <c r="A61" s="50">
        <v>1</v>
      </c>
      <c r="B61" s="25">
        <v>275</v>
      </c>
      <c r="C61" s="25">
        <f t="shared" ref="C61" si="1">E61/D61/B61</f>
        <v>260</v>
      </c>
      <c r="D61" s="25">
        <v>4</v>
      </c>
      <c r="E61" s="25">
        <v>286000</v>
      </c>
    </row>
    <row r="63" spans="1:5" x14ac:dyDescent="0.25">
      <c r="A63" t="s">
        <v>193</v>
      </c>
    </row>
    <row r="65" spans="1:5" ht="15.75" x14ac:dyDescent="0.25">
      <c r="A65" s="193" t="s">
        <v>108</v>
      </c>
      <c r="B65" s="215" t="s">
        <v>65</v>
      </c>
      <c r="C65" s="216"/>
      <c r="D65" s="216"/>
    </row>
    <row r="66" spans="1:5" ht="47.25" x14ac:dyDescent="0.25">
      <c r="A66" s="193"/>
      <c r="B66" s="48" t="s">
        <v>5</v>
      </c>
      <c r="C66" s="48" t="s">
        <v>6</v>
      </c>
      <c r="D66" s="48" t="s">
        <v>7</v>
      </c>
      <c r="E66" s="124" t="s">
        <v>8</v>
      </c>
    </row>
    <row r="67" spans="1:5" ht="15.75" x14ac:dyDescent="0.25">
      <c r="A67" s="50">
        <v>1</v>
      </c>
      <c r="B67" s="25">
        <v>275</v>
      </c>
      <c r="C67" s="25">
        <f t="shared" ref="C67" si="2">E67/D67/B67</f>
        <v>260</v>
      </c>
      <c r="D67" s="25">
        <v>9</v>
      </c>
      <c r="E67" s="25">
        <v>643500</v>
      </c>
    </row>
  </sheetData>
  <mergeCells count="6">
    <mergeCell ref="A1:A2"/>
    <mergeCell ref="B1:D1"/>
    <mergeCell ref="A59:A60"/>
    <mergeCell ref="B59:D59"/>
    <mergeCell ref="A65:A66"/>
    <mergeCell ref="B65:D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3"/>
  <sheetViews>
    <sheetView workbookViewId="0">
      <selection activeCell="A51" sqref="A51:XFD54"/>
    </sheetView>
  </sheetViews>
  <sheetFormatPr defaultRowHeight="15" x14ac:dyDescent="0.25"/>
  <cols>
    <col min="5" max="5" width="15.7109375" customWidth="1"/>
    <col min="6" max="6" width="9.5703125" bestFit="1" customWidth="1"/>
    <col min="7" max="7" width="12.42578125" bestFit="1" customWidth="1"/>
    <col min="9" max="9" width="18.7109375" customWidth="1"/>
    <col min="10" max="10" width="9.5703125" bestFit="1" customWidth="1"/>
    <col min="11" max="11" width="13.7109375" bestFit="1" customWidth="1"/>
    <col min="13" max="13" width="18.7109375" customWidth="1"/>
    <col min="14" max="14" width="20.7109375" customWidth="1"/>
  </cols>
  <sheetData>
    <row r="1" spans="1:14" ht="15.75" x14ac:dyDescent="0.25">
      <c r="A1" s="30" t="s">
        <v>128</v>
      </c>
    </row>
    <row r="3" spans="1:14" ht="45" customHeight="1" x14ac:dyDescent="0.25">
      <c r="A3" s="210" t="s">
        <v>108</v>
      </c>
      <c r="B3" s="207" t="s">
        <v>58</v>
      </c>
      <c r="C3" s="207"/>
      <c r="D3" s="207"/>
      <c r="E3" s="207"/>
      <c r="F3" s="202" t="s">
        <v>59</v>
      </c>
      <c r="G3" s="203"/>
      <c r="H3" s="203"/>
      <c r="I3" s="204"/>
      <c r="J3" s="202" t="s">
        <v>60</v>
      </c>
      <c r="K3" s="203"/>
      <c r="L3" s="203"/>
      <c r="M3" s="203"/>
      <c r="N3" s="217" t="s">
        <v>125</v>
      </c>
    </row>
    <row r="4" spans="1:14" ht="47.25" x14ac:dyDescent="0.25">
      <c r="A4" s="211"/>
      <c r="B4" s="53" t="s">
        <v>5</v>
      </c>
      <c r="C4" s="53" t="s">
        <v>6</v>
      </c>
      <c r="D4" s="54" t="s">
        <v>7</v>
      </c>
      <c r="E4" s="42" t="s">
        <v>8</v>
      </c>
      <c r="F4" s="53" t="s">
        <v>5</v>
      </c>
      <c r="G4" s="53" t="s">
        <v>6</v>
      </c>
      <c r="H4" s="54" t="s">
        <v>7</v>
      </c>
      <c r="I4" s="42" t="s">
        <v>8</v>
      </c>
      <c r="J4" s="53" t="s">
        <v>5</v>
      </c>
      <c r="K4" s="53" t="s">
        <v>6</v>
      </c>
      <c r="L4" s="54" t="s">
        <v>7</v>
      </c>
      <c r="M4" s="42" t="s">
        <v>8</v>
      </c>
      <c r="N4" s="218"/>
    </row>
    <row r="5" spans="1:14" ht="15.75" hidden="1" x14ac:dyDescent="0.25">
      <c r="A5" s="50">
        <v>1</v>
      </c>
      <c r="B5" s="16">
        <v>0</v>
      </c>
      <c r="C5" s="16">
        <v>0</v>
      </c>
      <c r="D5" s="16">
        <v>12</v>
      </c>
      <c r="E5" s="55">
        <f>ROUND((D5*C5*B5),0)</f>
        <v>0</v>
      </c>
      <c r="F5" s="16">
        <v>0</v>
      </c>
      <c r="G5" s="16">
        <v>0</v>
      </c>
      <c r="H5" s="16">
        <v>12</v>
      </c>
      <c r="I5" s="45">
        <f>ROUND((H5*G5*F5),0)</f>
        <v>0</v>
      </c>
      <c r="J5" s="16">
        <v>0</v>
      </c>
      <c r="K5" s="16">
        <v>0</v>
      </c>
      <c r="L5" s="16">
        <v>12</v>
      </c>
      <c r="M5" s="45">
        <f>ROUND((L5*K5*J5),0)</f>
        <v>0</v>
      </c>
      <c r="N5" s="45">
        <f>E5+I5+M5</f>
        <v>0</v>
      </c>
    </row>
    <row r="6" spans="1:14" ht="15.75" hidden="1" x14ac:dyDescent="0.25">
      <c r="A6" s="52">
        <v>3</v>
      </c>
      <c r="B6" s="16">
        <v>0</v>
      </c>
      <c r="C6" s="16">
        <v>0</v>
      </c>
      <c r="D6" s="16">
        <v>12</v>
      </c>
      <c r="E6" s="45">
        <f t="shared" ref="E6:E54" si="0">ROUND((D6*C6*B6),0)</f>
        <v>0</v>
      </c>
      <c r="F6" s="16">
        <v>1</v>
      </c>
      <c r="G6" s="125">
        <v>5698.2993197277001</v>
      </c>
      <c r="H6" s="16">
        <v>12</v>
      </c>
      <c r="I6" s="45">
        <f t="shared" ref="I6:I53" si="1">ROUND((H6*G6*F6),0)</f>
        <v>68380</v>
      </c>
      <c r="J6" s="16">
        <v>0</v>
      </c>
      <c r="K6" s="16">
        <v>0</v>
      </c>
      <c r="L6" s="16">
        <v>12</v>
      </c>
      <c r="M6" s="45">
        <f t="shared" ref="M6:M53" si="2">ROUND((L6*K6*J6),0)</f>
        <v>0</v>
      </c>
      <c r="N6" s="45">
        <f t="shared" ref="N6:N54" si="3">E6+I6+M6</f>
        <v>68380</v>
      </c>
    </row>
    <row r="7" spans="1:14" ht="15.75" hidden="1" x14ac:dyDescent="0.25">
      <c r="A7" s="52">
        <v>4</v>
      </c>
      <c r="B7" s="16">
        <v>0</v>
      </c>
      <c r="C7" s="16">
        <v>0</v>
      </c>
      <c r="D7" s="16">
        <v>12</v>
      </c>
      <c r="E7" s="45">
        <f t="shared" si="0"/>
        <v>0</v>
      </c>
      <c r="F7" s="16">
        <v>0</v>
      </c>
      <c r="G7" s="125">
        <v>5698.2993197277001</v>
      </c>
      <c r="H7" s="16">
        <v>12</v>
      </c>
      <c r="I7" s="45">
        <f t="shared" si="1"/>
        <v>0</v>
      </c>
      <c r="J7" s="16">
        <v>0</v>
      </c>
      <c r="K7" s="16">
        <v>0</v>
      </c>
      <c r="L7" s="16">
        <v>12</v>
      </c>
      <c r="M7" s="45">
        <f t="shared" si="2"/>
        <v>0</v>
      </c>
      <c r="N7" s="45">
        <f t="shared" si="3"/>
        <v>0</v>
      </c>
    </row>
    <row r="8" spans="1:14" ht="15.75" hidden="1" x14ac:dyDescent="0.25">
      <c r="A8" s="52">
        <v>5</v>
      </c>
      <c r="B8" s="16">
        <v>0</v>
      </c>
      <c r="C8" s="16">
        <v>0</v>
      </c>
      <c r="D8" s="16">
        <v>12</v>
      </c>
      <c r="E8" s="45">
        <f t="shared" si="0"/>
        <v>0</v>
      </c>
      <c r="F8" s="16">
        <v>1</v>
      </c>
      <c r="G8" s="125">
        <v>5698.2993197277001</v>
      </c>
      <c r="H8" s="16">
        <v>12</v>
      </c>
      <c r="I8" s="45">
        <f t="shared" si="1"/>
        <v>68380</v>
      </c>
      <c r="J8" s="16">
        <v>1</v>
      </c>
      <c r="K8" s="16">
        <v>6620</v>
      </c>
      <c r="L8" s="16">
        <v>12</v>
      </c>
      <c r="M8" s="45">
        <f t="shared" si="2"/>
        <v>79440</v>
      </c>
      <c r="N8" s="45">
        <f t="shared" si="3"/>
        <v>147820</v>
      </c>
    </row>
    <row r="9" spans="1:14" ht="15.75" hidden="1" x14ac:dyDescent="0.25">
      <c r="A9" s="52">
        <v>11</v>
      </c>
      <c r="B9" s="16">
        <v>0</v>
      </c>
      <c r="C9" s="16">
        <v>0</v>
      </c>
      <c r="D9" s="16">
        <v>12</v>
      </c>
      <c r="E9" s="45">
        <f t="shared" si="0"/>
        <v>0</v>
      </c>
      <c r="F9" s="16">
        <v>1</v>
      </c>
      <c r="G9" s="125">
        <v>5698.2993197277001</v>
      </c>
      <c r="H9" s="16">
        <v>12</v>
      </c>
      <c r="I9" s="45">
        <f t="shared" si="1"/>
        <v>68380</v>
      </c>
      <c r="J9" s="16">
        <v>1</v>
      </c>
      <c r="K9" s="16">
        <v>6620</v>
      </c>
      <c r="L9" s="16">
        <v>12</v>
      </c>
      <c r="M9" s="45">
        <f t="shared" si="2"/>
        <v>79440</v>
      </c>
      <c r="N9" s="45">
        <f t="shared" si="3"/>
        <v>147820</v>
      </c>
    </row>
    <row r="10" spans="1:14" ht="15.75" hidden="1" x14ac:dyDescent="0.25">
      <c r="A10" s="52">
        <v>13</v>
      </c>
      <c r="B10" s="16">
        <v>0</v>
      </c>
      <c r="C10" s="16">
        <v>0</v>
      </c>
      <c r="D10" s="16">
        <v>12</v>
      </c>
      <c r="E10" s="45">
        <f t="shared" si="0"/>
        <v>0</v>
      </c>
      <c r="F10" s="16">
        <v>1</v>
      </c>
      <c r="G10" s="125">
        <v>5698.2993197277001</v>
      </c>
      <c r="H10" s="16">
        <v>12</v>
      </c>
      <c r="I10" s="45">
        <f t="shared" si="1"/>
        <v>68380</v>
      </c>
      <c r="J10" s="16">
        <v>1</v>
      </c>
      <c r="K10" s="16">
        <v>6620</v>
      </c>
      <c r="L10" s="16">
        <v>12</v>
      </c>
      <c r="M10" s="45">
        <f t="shared" si="2"/>
        <v>79440</v>
      </c>
      <c r="N10" s="45">
        <f t="shared" si="3"/>
        <v>147820</v>
      </c>
    </row>
    <row r="11" spans="1:14" ht="15.75" hidden="1" x14ac:dyDescent="0.25">
      <c r="A11" s="52">
        <v>16</v>
      </c>
      <c r="B11" s="16">
        <v>0</v>
      </c>
      <c r="C11" s="16">
        <v>0</v>
      </c>
      <c r="D11" s="16">
        <v>12</v>
      </c>
      <c r="E11" s="45">
        <f t="shared" si="0"/>
        <v>0</v>
      </c>
      <c r="F11" s="16">
        <v>1</v>
      </c>
      <c r="G11" s="125">
        <v>5698.2993197277001</v>
      </c>
      <c r="H11" s="16">
        <v>12</v>
      </c>
      <c r="I11" s="45">
        <f t="shared" si="1"/>
        <v>68380</v>
      </c>
      <c r="J11" s="16">
        <v>1</v>
      </c>
      <c r="K11" s="16">
        <v>6620</v>
      </c>
      <c r="L11" s="16">
        <v>12</v>
      </c>
      <c r="M11" s="45">
        <f t="shared" si="2"/>
        <v>79440</v>
      </c>
      <c r="N11" s="45">
        <f t="shared" si="3"/>
        <v>147820</v>
      </c>
    </row>
    <row r="12" spans="1:14" ht="15.75" hidden="1" x14ac:dyDescent="0.25">
      <c r="A12" s="52">
        <v>18</v>
      </c>
      <c r="B12" s="16">
        <v>0</v>
      </c>
      <c r="C12" s="16">
        <v>0</v>
      </c>
      <c r="D12" s="16">
        <v>12</v>
      </c>
      <c r="E12" s="45">
        <f t="shared" si="0"/>
        <v>0</v>
      </c>
      <c r="F12" s="16">
        <v>1</v>
      </c>
      <c r="G12" s="125">
        <v>5698.2993197277001</v>
      </c>
      <c r="H12" s="16">
        <v>12</v>
      </c>
      <c r="I12" s="45">
        <f t="shared" si="1"/>
        <v>68380</v>
      </c>
      <c r="J12" s="16">
        <v>1</v>
      </c>
      <c r="K12" s="16">
        <v>6620</v>
      </c>
      <c r="L12" s="16">
        <v>12</v>
      </c>
      <c r="M12" s="45">
        <f t="shared" si="2"/>
        <v>79440</v>
      </c>
      <c r="N12" s="45">
        <f t="shared" si="3"/>
        <v>147820</v>
      </c>
    </row>
    <row r="13" spans="1:14" ht="15.75" hidden="1" x14ac:dyDescent="0.25">
      <c r="A13" s="52">
        <v>20</v>
      </c>
      <c r="B13" s="16">
        <v>0</v>
      </c>
      <c r="C13" s="16">
        <v>0</v>
      </c>
      <c r="D13" s="16">
        <v>12</v>
      </c>
      <c r="E13" s="45">
        <f t="shared" si="0"/>
        <v>0</v>
      </c>
      <c r="F13" s="16">
        <v>1</v>
      </c>
      <c r="G13" s="125">
        <v>5698.2993197277001</v>
      </c>
      <c r="H13" s="16">
        <v>12</v>
      </c>
      <c r="I13" s="45">
        <f t="shared" si="1"/>
        <v>68380</v>
      </c>
      <c r="J13" s="16">
        <v>1</v>
      </c>
      <c r="K13" s="16">
        <v>6620</v>
      </c>
      <c r="L13" s="16">
        <v>12</v>
      </c>
      <c r="M13" s="45">
        <f t="shared" si="2"/>
        <v>79440</v>
      </c>
      <c r="N13" s="45">
        <f t="shared" si="3"/>
        <v>147820</v>
      </c>
    </row>
    <row r="14" spans="1:14" ht="15.75" hidden="1" x14ac:dyDescent="0.25">
      <c r="A14" s="52">
        <v>21</v>
      </c>
      <c r="B14" s="16">
        <v>0</v>
      </c>
      <c r="C14" s="16">
        <v>0</v>
      </c>
      <c r="D14" s="16">
        <v>12</v>
      </c>
      <c r="E14" s="45">
        <f t="shared" si="0"/>
        <v>0</v>
      </c>
      <c r="F14" s="16">
        <v>1</v>
      </c>
      <c r="G14" s="125">
        <v>5698.2993197277001</v>
      </c>
      <c r="H14" s="16">
        <v>12</v>
      </c>
      <c r="I14" s="45">
        <f t="shared" si="1"/>
        <v>68380</v>
      </c>
      <c r="J14" s="16">
        <v>1</v>
      </c>
      <c r="K14" s="16">
        <v>6620</v>
      </c>
      <c r="L14" s="16">
        <v>12</v>
      </c>
      <c r="M14" s="45">
        <f t="shared" si="2"/>
        <v>79440</v>
      </c>
      <c r="N14" s="45">
        <f t="shared" si="3"/>
        <v>147820</v>
      </c>
    </row>
    <row r="15" spans="1:14" ht="15.75" hidden="1" x14ac:dyDescent="0.25">
      <c r="A15" s="52">
        <v>22</v>
      </c>
      <c r="B15" s="16">
        <v>0</v>
      </c>
      <c r="C15" s="16">
        <v>0</v>
      </c>
      <c r="D15" s="16">
        <v>12</v>
      </c>
      <c r="E15" s="45">
        <f t="shared" si="0"/>
        <v>0</v>
      </c>
      <c r="F15" s="16">
        <v>1</v>
      </c>
      <c r="G15" s="125">
        <v>5698.2993197277001</v>
      </c>
      <c r="H15" s="16">
        <v>12</v>
      </c>
      <c r="I15" s="45">
        <f t="shared" si="1"/>
        <v>68380</v>
      </c>
      <c r="J15" s="16">
        <v>1</v>
      </c>
      <c r="K15" s="16">
        <v>6620</v>
      </c>
      <c r="L15" s="16">
        <v>12</v>
      </c>
      <c r="M15" s="45">
        <f t="shared" si="2"/>
        <v>79440</v>
      </c>
      <c r="N15" s="45">
        <f t="shared" si="3"/>
        <v>147820</v>
      </c>
    </row>
    <row r="16" spans="1:14" ht="15.75" hidden="1" x14ac:dyDescent="0.25">
      <c r="A16" s="52">
        <v>23</v>
      </c>
      <c r="B16" s="16">
        <v>0</v>
      </c>
      <c r="C16" s="16">
        <v>0</v>
      </c>
      <c r="D16" s="16">
        <v>12</v>
      </c>
      <c r="E16" s="45">
        <f t="shared" si="0"/>
        <v>0</v>
      </c>
      <c r="F16" s="16">
        <v>1</v>
      </c>
      <c r="G16" s="125">
        <v>5698.2993197277001</v>
      </c>
      <c r="H16" s="16">
        <v>12</v>
      </c>
      <c r="I16" s="45">
        <f t="shared" si="1"/>
        <v>68380</v>
      </c>
      <c r="J16" s="16">
        <v>1</v>
      </c>
      <c r="K16" s="16">
        <v>6620</v>
      </c>
      <c r="L16" s="16">
        <v>12</v>
      </c>
      <c r="M16" s="45">
        <f t="shared" si="2"/>
        <v>79440</v>
      </c>
      <c r="N16" s="45">
        <f t="shared" si="3"/>
        <v>147820</v>
      </c>
    </row>
    <row r="17" spans="1:14" ht="15.75" hidden="1" x14ac:dyDescent="0.25">
      <c r="A17" s="52">
        <v>26</v>
      </c>
      <c r="B17" s="16">
        <v>0</v>
      </c>
      <c r="C17" s="16">
        <v>0</v>
      </c>
      <c r="D17" s="16">
        <v>12</v>
      </c>
      <c r="E17" s="45">
        <f t="shared" si="0"/>
        <v>0</v>
      </c>
      <c r="F17" s="16">
        <v>1</v>
      </c>
      <c r="G17" s="125">
        <v>5698.2993197277001</v>
      </c>
      <c r="H17" s="16">
        <v>12</v>
      </c>
      <c r="I17" s="45">
        <f t="shared" si="1"/>
        <v>68380</v>
      </c>
      <c r="J17" s="16">
        <v>1</v>
      </c>
      <c r="K17" s="16">
        <v>6620</v>
      </c>
      <c r="L17" s="16">
        <v>12</v>
      </c>
      <c r="M17" s="45">
        <f t="shared" si="2"/>
        <v>79440</v>
      </c>
      <c r="N17" s="45">
        <f t="shared" si="3"/>
        <v>147820</v>
      </c>
    </row>
    <row r="18" spans="1:14" ht="15.75" hidden="1" x14ac:dyDescent="0.25">
      <c r="A18" s="52">
        <v>27</v>
      </c>
      <c r="B18" s="16">
        <v>1</v>
      </c>
      <c r="C18" s="16">
        <v>24077.77</v>
      </c>
      <c r="D18" s="16">
        <v>12</v>
      </c>
      <c r="E18" s="45">
        <f t="shared" si="0"/>
        <v>288933</v>
      </c>
      <c r="F18" s="16">
        <v>1</v>
      </c>
      <c r="G18" s="125">
        <v>5698.2993197277001</v>
      </c>
      <c r="H18" s="16">
        <v>12</v>
      </c>
      <c r="I18" s="45">
        <f t="shared" si="1"/>
        <v>68380</v>
      </c>
      <c r="J18" s="16">
        <v>1</v>
      </c>
      <c r="K18" s="16">
        <v>6620</v>
      </c>
      <c r="L18" s="16">
        <v>12</v>
      </c>
      <c r="M18" s="45">
        <f t="shared" si="2"/>
        <v>79440</v>
      </c>
      <c r="N18" s="45">
        <f t="shared" si="3"/>
        <v>436753</v>
      </c>
    </row>
    <row r="19" spans="1:14" ht="15.75" hidden="1" x14ac:dyDescent="0.25">
      <c r="A19" s="52">
        <v>28</v>
      </c>
      <c r="B19" s="16">
        <v>0</v>
      </c>
      <c r="C19" s="16">
        <v>0</v>
      </c>
      <c r="D19" s="16">
        <v>12</v>
      </c>
      <c r="E19" s="45">
        <f t="shared" si="0"/>
        <v>0</v>
      </c>
      <c r="F19" s="16">
        <v>1</v>
      </c>
      <c r="G19" s="125">
        <v>5698.2993197277001</v>
      </c>
      <c r="H19" s="16">
        <v>12</v>
      </c>
      <c r="I19" s="45">
        <f t="shared" si="1"/>
        <v>68380</v>
      </c>
      <c r="J19" s="16">
        <v>1</v>
      </c>
      <c r="K19" s="16">
        <v>6620</v>
      </c>
      <c r="L19" s="16">
        <v>12</v>
      </c>
      <c r="M19" s="45">
        <f t="shared" si="2"/>
        <v>79440</v>
      </c>
      <c r="N19" s="45">
        <f t="shared" si="3"/>
        <v>147820</v>
      </c>
    </row>
    <row r="20" spans="1:14" ht="15.75" hidden="1" x14ac:dyDescent="0.25">
      <c r="A20" s="52">
        <v>31</v>
      </c>
      <c r="B20" s="16">
        <v>0</v>
      </c>
      <c r="C20" s="16">
        <v>0</v>
      </c>
      <c r="D20" s="16">
        <v>12</v>
      </c>
      <c r="E20" s="45">
        <f t="shared" si="0"/>
        <v>0</v>
      </c>
      <c r="F20" s="16">
        <v>1</v>
      </c>
      <c r="G20" s="125">
        <v>5698.2993197277001</v>
      </c>
      <c r="H20" s="16">
        <v>12</v>
      </c>
      <c r="I20" s="45">
        <f t="shared" si="1"/>
        <v>68380</v>
      </c>
      <c r="J20" s="16">
        <v>1</v>
      </c>
      <c r="K20" s="16">
        <v>6620</v>
      </c>
      <c r="L20" s="16">
        <v>12</v>
      </c>
      <c r="M20" s="45">
        <f t="shared" si="2"/>
        <v>79440</v>
      </c>
      <c r="N20" s="45">
        <f t="shared" si="3"/>
        <v>147820</v>
      </c>
    </row>
    <row r="21" spans="1:14" ht="15.75" hidden="1" x14ac:dyDescent="0.25">
      <c r="A21" s="52">
        <v>33</v>
      </c>
      <c r="B21" s="16">
        <v>0</v>
      </c>
      <c r="C21" s="16">
        <v>0</v>
      </c>
      <c r="D21" s="16">
        <v>12</v>
      </c>
      <c r="E21" s="45">
        <f t="shared" si="0"/>
        <v>0</v>
      </c>
      <c r="F21" s="16">
        <v>1</v>
      </c>
      <c r="G21" s="125">
        <v>5698.2993197277001</v>
      </c>
      <c r="H21" s="16">
        <v>12</v>
      </c>
      <c r="I21" s="45">
        <f t="shared" si="1"/>
        <v>68380</v>
      </c>
      <c r="J21" s="16">
        <v>1</v>
      </c>
      <c r="K21" s="16">
        <v>6620</v>
      </c>
      <c r="L21" s="16">
        <v>12</v>
      </c>
      <c r="M21" s="45">
        <f t="shared" si="2"/>
        <v>79440</v>
      </c>
      <c r="N21" s="45">
        <f t="shared" si="3"/>
        <v>147820</v>
      </c>
    </row>
    <row r="22" spans="1:14" ht="15.75" hidden="1" x14ac:dyDescent="0.25">
      <c r="A22" s="52">
        <v>34</v>
      </c>
      <c r="B22" s="16">
        <v>0</v>
      </c>
      <c r="C22" s="16">
        <v>0</v>
      </c>
      <c r="D22" s="16">
        <v>12</v>
      </c>
      <c r="E22" s="45">
        <f t="shared" si="0"/>
        <v>0</v>
      </c>
      <c r="F22" s="16">
        <v>1</v>
      </c>
      <c r="G22" s="125">
        <v>5698.2993197277001</v>
      </c>
      <c r="H22" s="16">
        <v>12</v>
      </c>
      <c r="I22" s="45">
        <f t="shared" si="1"/>
        <v>68380</v>
      </c>
      <c r="J22" s="16">
        <v>1</v>
      </c>
      <c r="K22" s="16">
        <v>6620</v>
      </c>
      <c r="L22" s="16">
        <v>12</v>
      </c>
      <c r="M22" s="45">
        <f t="shared" si="2"/>
        <v>79440</v>
      </c>
      <c r="N22" s="45">
        <f t="shared" si="3"/>
        <v>147820</v>
      </c>
    </row>
    <row r="23" spans="1:14" ht="15.75" hidden="1" x14ac:dyDescent="0.25">
      <c r="A23" s="52">
        <v>36</v>
      </c>
      <c r="B23" s="16">
        <v>0</v>
      </c>
      <c r="C23" s="16">
        <v>0</v>
      </c>
      <c r="D23" s="16">
        <v>12</v>
      </c>
      <c r="E23" s="45">
        <f t="shared" si="0"/>
        <v>0</v>
      </c>
      <c r="F23" s="16">
        <v>1</v>
      </c>
      <c r="G23" s="125">
        <v>5698.2993197277001</v>
      </c>
      <c r="H23" s="16">
        <v>12</v>
      </c>
      <c r="I23" s="45">
        <f t="shared" si="1"/>
        <v>68380</v>
      </c>
      <c r="J23" s="16">
        <v>0</v>
      </c>
      <c r="K23" s="16">
        <v>6620</v>
      </c>
      <c r="L23" s="16">
        <v>12</v>
      </c>
      <c r="M23" s="45">
        <f t="shared" si="2"/>
        <v>0</v>
      </c>
      <c r="N23" s="45">
        <f t="shared" si="3"/>
        <v>68380</v>
      </c>
    </row>
    <row r="24" spans="1:14" ht="15.75" hidden="1" x14ac:dyDescent="0.25">
      <c r="A24" s="52">
        <v>37</v>
      </c>
      <c r="B24" s="16">
        <v>0</v>
      </c>
      <c r="C24" s="16">
        <v>0</v>
      </c>
      <c r="D24" s="16">
        <v>12</v>
      </c>
      <c r="E24" s="45">
        <f t="shared" si="0"/>
        <v>0</v>
      </c>
      <c r="F24" s="16">
        <v>1</v>
      </c>
      <c r="G24" s="125">
        <v>5698.2993197277001</v>
      </c>
      <c r="H24" s="16">
        <v>12</v>
      </c>
      <c r="I24" s="45">
        <f t="shared" si="1"/>
        <v>68380</v>
      </c>
      <c r="J24" s="16">
        <v>1</v>
      </c>
      <c r="K24" s="16">
        <v>6620</v>
      </c>
      <c r="L24" s="16">
        <v>12</v>
      </c>
      <c r="M24" s="45">
        <f t="shared" si="2"/>
        <v>79440</v>
      </c>
      <c r="N24" s="45">
        <f t="shared" si="3"/>
        <v>147820</v>
      </c>
    </row>
    <row r="25" spans="1:14" ht="15.75" hidden="1" x14ac:dyDescent="0.25">
      <c r="A25" s="52">
        <v>38</v>
      </c>
      <c r="B25" s="16">
        <v>0</v>
      </c>
      <c r="C25" s="16">
        <v>0</v>
      </c>
      <c r="D25" s="16">
        <v>12</v>
      </c>
      <c r="E25" s="45">
        <f t="shared" si="0"/>
        <v>0</v>
      </c>
      <c r="F25" s="16">
        <v>1</v>
      </c>
      <c r="G25" s="125">
        <v>5698.2993197277001</v>
      </c>
      <c r="H25" s="16">
        <v>12</v>
      </c>
      <c r="I25" s="45">
        <f t="shared" si="1"/>
        <v>68380</v>
      </c>
      <c r="J25" s="16">
        <v>1</v>
      </c>
      <c r="K25" s="16">
        <v>6620</v>
      </c>
      <c r="L25" s="16">
        <v>12</v>
      </c>
      <c r="M25" s="45">
        <f t="shared" si="2"/>
        <v>79440</v>
      </c>
      <c r="N25" s="45">
        <f t="shared" si="3"/>
        <v>147820</v>
      </c>
    </row>
    <row r="26" spans="1:14" ht="15.75" hidden="1" x14ac:dyDescent="0.25">
      <c r="A26" s="52">
        <v>41</v>
      </c>
      <c r="B26" s="16">
        <v>0</v>
      </c>
      <c r="C26" s="16">
        <v>0</v>
      </c>
      <c r="D26" s="16">
        <v>12</v>
      </c>
      <c r="E26" s="45">
        <f t="shared" si="0"/>
        <v>0</v>
      </c>
      <c r="F26" s="16">
        <v>1</v>
      </c>
      <c r="G26" s="125">
        <v>5698.2993197277001</v>
      </c>
      <c r="H26" s="16">
        <v>12</v>
      </c>
      <c r="I26" s="45">
        <f t="shared" si="1"/>
        <v>68380</v>
      </c>
      <c r="J26" s="16">
        <v>1</v>
      </c>
      <c r="K26" s="16">
        <v>6620</v>
      </c>
      <c r="L26" s="16">
        <v>12</v>
      </c>
      <c r="M26" s="45">
        <f t="shared" si="2"/>
        <v>79440</v>
      </c>
      <c r="N26" s="45">
        <f t="shared" si="3"/>
        <v>147820</v>
      </c>
    </row>
    <row r="27" spans="1:14" ht="15.75" hidden="1" x14ac:dyDescent="0.25">
      <c r="A27" s="52">
        <v>42</v>
      </c>
      <c r="B27" s="16">
        <v>0</v>
      </c>
      <c r="C27" s="16">
        <v>0</v>
      </c>
      <c r="D27" s="16">
        <v>12</v>
      </c>
      <c r="E27" s="45">
        <f t="shared" si="0"/>
        <v>0</v>
      </c>
      <c r="F27" s="16">
        <v>1</v>
      </c>
      <c r="G27" s="125">
        <v>5698.2993197277001</v>
      </c>
      <c r="H27" s="16">
        <v>12</v>
      </c>
      <c r="I27" s="45">
        <f t="shared" si="1"/>
        <v>68380</v>
      </c>
      <c r="J27" s="16">
        <v>1</v>
      </c>
      <c r="K27" s="16">
        <v>6620</v>
      </c>
      <c r="L27" s="16">
        <v>12</v>
      </c>
      <c r="M27" s="45">
        <f t="shared" si="2"/>
        <v>79440</v>
      </c>
      <c r="N27" s="45">
        <f t="shared" si="3"/>
        <v>147820</v>
      </c>
    </row>
    <row r="28" spans="1:14" ht="15.75" hidden="1" x14ac:dyDescent="0.25">
      <c r="A28" s="52">
        <v>43</v>
      </c>
      <c r="B28" s="16">
        <v>0</v>
      </c>
      <c r="C28" s="16">
        <v>0</v>
      </c>
      <c r="D28" s="16">
        <v>12</v>
      </c>
      <c r="E28" s="45">
        <f t="shared" si="0"/>
        <v>0</v>
      </c>
      <c r="F28" s="16">
        <v>1</v>
      </c>
      <c r="G28" s="125">
        <v>5698.2993197277001</v>
      </c>
      <c r="H28" s="16">
        <v>12</v>
      </c>
      <c r="I28" s="45">
        <f t="shared" si="1"/>
        <v>68380</v>
      </c>
      <c r="J28" s="16">
        <v>1</v>
      </c>
      <c r="K28" s="16">
        <v>6620</v>
      </c>
      <c r="L28" s="16">
        <v>12</v>
      </c>
      <c r="M28" s="45">
        <f t="shared" si="2"/>
        <v>79440</v>
      </c>
      <c r="N28" s="45">
        <f t="shared" si="3"/>
        <v>147820</v>
      </c>
    </row>
    <row r="29" spans="1:14" ht="15.75" hidden="1" x14ac:dyDescent="0.25">
      <c r="A29" s="52">
        <v>44</v>
      </c>
      <c r="B29" s="16">
        <v>0</v>
      </c>
      <c r="C29" s="16">
        <v>0</v>
      </c>
      <c r="D29" s="16">
        <v>12</v>
      </c>
      <c r="E29" s="45">
        <f t="shared" si="0"/>
        <v>0</v>
      </c>
      <c r="F29" s="16">
        <v>1</v>
      </c>
      <c r="G29" s="125">
        <v>5698.2993197277001</v>
      </c>
      <c r="H29" s="16">
        <v>12</v>
      </c>
      <c r="I29" s="45">
        <f t="shared" si="1"/>
        <v>68380</v>
      </c>
      <c r="J29" s="16">
        <v>1</v>
      </c>
      <c r="K29" s="16">
        <v>6620</v>
      </c>
      <c r="L29" s="16">
        <v>12</v>
      </c>
      <c r="M29" s="45">
        <f t="shared" si="2"/>
        <v>79440</v>
      </c>
      <c r="N29" s="45">
        <f t="shared" si="3"/>
        <v>147820</v>
      </c>
    </row>
    <row r="30" spans="1:14" ht="15.75" hidden="1" x14ac:dyDescent="0.25">
      <c r="A30" s="52">
        <v>45</v>
      </c>
      <c r="B30" s="16">
        <v>0</v>
      </c>
      <c r="C30" s="16">
        <v>0</v>
      </c>
      <c r="D30" s="16">
        <v>12</v>
      </c>
      <c r="E30" s="45">
        <f t="shared" si="0"/>
        <v>0</v>
      </c>
      <c r="F30" s="16">
        <v>1</v>
      </c>
      <c r="G30" s="125">
        <v>5698.2993197277001</v>
      </c>
      <c r="H30" s="16">
        <v>12</v>
      </c>
      <c r="I30" s="45">
        <f t="shared" si="1"/>
        <v>68380</v>
      </c>
      <c r="J30" s="16">
        <v>1</v>
      </c>
      <c r="K30" s="16">
        <v>6620</v>
      </c>
      <c r="L30" s="16">
        <v>12</v>
      </c>
      <c r="M30" s="45">
        <f t="shared" si="2"/>
        <v>79440</v>
      </c>
      <c r="N30" s="45">
        <f t="shared" si="3"/>
        <v>147820</v>
      </c>
    </row>
    <row r="31" spans="1:14" ht="15.75" hidden="1" x14ac:dyDescent="0.25">
      <c r="A31" s="52">
        <v>49</v>
      </c>
      <c r="B31" s="16">
        <v>0</v>
      </c>
      <c r="C31" s="16">
        <v>0</v>
      </c>
      <c r="D31" s="16">
        <v>12</v>
      </c>
      <c r="E31" s="45">
        <f t="shared" si="0"/>
        <v>0</v>
      </c>
      <c r="F31" s="16">
        <v>2</v>
      </c>
      <c r="G31" s="125">
        <v>5698.2993197277001</v>
      </c>
      <c r="H31" s="16">
        <v>12</v>
      </c>
      <c r="I31" s="45">
        <f t="shared" si="1"/>
        <v>136759</v>
      </c>
      <c r="J31" s="16">
        <v>2</v>
      </c>
      <c r="K31" s="16">
        <v>6620</v>
      </c>
      <c r="L31" s="16">
        <v>12</v>
      </c>
      <c r="M31" s="45">
        <f t="shared" si="2"/>
        <v>158880</v>
      </c>
      <c r="N31" s="45">
        <f t="shared" si="3"/>
        <v>295639</v>
      </c>
    </row>
    <row r="32" spans="1:14" ht="15.75" hidden="1" x14ac:dyDescent="0.25">
      <c r="A32" s="52">
        <v>50</v>
      </c>
      <c r="B32" s="16">
        <v>0</v>
      </c>
      <c r="C32" s="16">
        <v>0</v>
      </c>
      <c r="D32" s="16">
        <v>12</v>
      </c>
      <c r="E32" s="45">
        <f t="shared" si="0"/>
        <v>0</v>
      </c>
      <c r="F32" s="16">
        <v>1</v>
      </c>
      <c r="G32" s="125">
        <v>5698.2993197277001</v>
      </c>
      <c r="H32" s="16">
        <v>12</v>
      </c>
      <c r="I32" s="45">
        <f t="shared" si="1"/>
        <v>68380</v>
      </c>
      <c r="J32" s="16">
        <v>1</v>
      </c>
      <c r="K32" s="16">
        <v>6620</v>
      </c>
      <c r="L32" s="16">
        <v>12</v>
      </c>
      <c r="M32" s="45">
        <f t="shared" si="2"/>
        <v>79440</v>
      </c>
      <c r="N32" s="45">
        <f t="shared" si="3"/>
        <v>147820</v>
      </c>
    </row>
    <row r="33" spans="1:14" ht="15.75" hidden="1" x14ac:dyDescent="0.25">
      <c r="A33" s="52">
        <v>53</v>
      </c>
      <c r="B33" s="16">
        <v>0</v>
      </c>
      <c r="C33" s="16">
        <v>0</v>
      </c>
      <c r="D33" s="16">
        <v>12</v>
      </c>
      <c r="E33" s="45">
        <f t="shared" si="0"/>
        <v>0</v>
      </c>
      <c r="F33" s="16">
        <v>1</v>
      </c>
      <c r="G33" s="125">
        <v>5698.2993197277001</v>
      </c>
      <c r="H33" s="16">
        <v>12</v>
      </c>
      <c r="I33" s="45">
        <f t="shared" si="1"/>
        <v>68380</v>
      </c>
      <c r="J33" s="16">
        <v>1</v>
      </c>
      <c r="K33" s="16">
        <v>6620</v>
      </c>
      <c r="L33" s="16">
        <v>12</v>
      </c>
      <c r="M33" s="45">
        <f t="shared" si="2"/>
        <v>79440</v>
      </c>
      <c r="N33" s="45">
        <f t="shared" si="3"/>
        <v>147820</v>
      </c>
    </row>
    <row r="34" spans="1:14" ht="15.75" hidden="1" x14ac:dyDescent="0.25">
      <c r="A34" s="52">
        <v>56</v>
      </c>
      <c r="B34" s="16">
        <v>0</v>
      </c>
      <c r="C34" s="16">
        <v>0</v>
      </c>
      <c r="D34" s="16">
        <v>12</v>
      </c>
      <c r="E34" s="45">
        <f t="shared" si="0"/>
        <v>0</v>
      </c>
      <c r="F34" s="16">
        <v>1</v>
      </c>
      <c r="G34" s="125">
        <v>5698.2993197277001</v>
      </c>
      <c r="H34" s="16">
        <v>12</v>
      </c>
      <c r="I34" s="45">
        <f t="shared" si="1"/>
        <v>68380</v>
      </c>
      <c r="J34" s="16">
        <v>1</v>
      </c>
      <c r="K34" s="16">
        <v>6620</v>
      </c>
      <c r="L34" s="16">
        <v>12</v>
      </c>
      <c r="M34" s="45">
        <f t="shared" si="2"/>
        <v>79440</v>
      </c>
      <c r="N34" s="45">
        <f t="shared" si="3"/>
        <v>147820</v>
      </c>
    </row>
    <row r="35" spans="1:14" ht="15.75" hidden="1" x14ac:dyDescent="0.25">
      <c r="A35" s="52">
        <v>57</v>
      </c>
      <c r="B35" s="16">
        <v>0</v>
      </c>
      <c r="C35" s="16">
        <v>0</v>
      </c>
      <c r="D35" s="16">
        <v>12</v>
      </c>
      <c r="E35" s="45">
        <f t="shared" si="0"/>
        <v>0</v>
      </c>
      <c r="F35" s="16">
        <v>1</v>
      </c>
      <c r="G35" s="125">
        <v>5698.2993197277001</v>
      </c>
      <c r="H35" s="16">
        <v>12</v>
      </c>
      <c r="I35" s="45">
        <f t="shared" si="1"/>
        <v>68380</v>
      </c>
      <c r="J35" s="16">
        <v>1</v>
      </c>
      <c r="K35" s="16">
        <v>6620</v>
      </c>
      <c r="L35" s="16">
        <v>12</v>
      </c>
      <c r="M35" s="45">
        <f t="shared" si="2"/>
        <v>79440</v>
      </c>
      <c r="N35" s="45">
        <f t="shared" si="3"/>
        <v>147820</v>
      </c>
    </row>
    <row r="36" spans="1:14" ht="15.75" hidden="1" x14ac:dyDescent="0.25">
      <c r="A36" s="52">
        <v>58</v>
      </c>
      <c r="B36" s="16">
        <v>1</v>
      </c>
      <c r="C36" s="16">
        <v>24077.77</v>
      </c>
      <c r="D36" s="16">
        <v>12</v>
      </c>
      <c r="E36" s="45">
        <f t="shared" si="0"/>
        <v>288933</v>
      </c>
      <c r="F36" s="16"/>
      <c r="G36" s="125">
        <v>5698.2993197277001</v>
      </c>
      <c r="H36" s="16"/>
      <c r="I36" s="45">
        <f t="shared" si="1"/>
        <v>0</v>
      </c>
      <c r="J36" s="16">
        <v>0</v>
      </c>
      <c r="K36" s="16">
        <v>6620</v>
      </c>
      <c r="L36" s="16">
        <v>12</v>
      </c>
      <c r="M36" s="45">
        <f t="shared" si="2"/>
        <v>0</v>
      </c>
      <c r="N36" s="45">
        <f t="shared" si="3"/>
        <v>288933</v>
      </c>
    </row>
    <row r="37" spans="1:14" ht="15.75" hidden="1" x14ac:dyDescent="0.25">
      <c r="A37" s="52" t="s">
        <v>110</v>
      </c>
      <c r="B37" s="16">
        <v>0</v>
      </c>
      <c r="C37" s="16">
        <v>0</v>
      </c>
      <c r="D37" s="16">
        <v>12</v>
      </c>
      <c r="E37" s="45">
        <f t="shared" si="0"/>
        <v>0</v>
      </c>
      <c r="F37" s="16">
        <v>1</v>
      </c>
      <c r="G37" s="125">
        <v>5698.2993197277001</v>
      </c>
      <c r="H37" s="16">
        <v>12</v>
      </c>
      <c r="I37" s="45">
        <f t="shared" si="1"/>
        <v>68380</v>
      </c>
      <c r="J37" s="16">
        <v>1</v>
      </c>
      <c r="K37" s="16">
        <v>6620</v>
      </c>
      <c r="L37" s="16">
        <v>12</v>
      </c>
      <c r="M37" s="45">
        <f t="shared" si="2"/>
        <v>79440</v>
      </c>
      <c r="N37" s="45">
        <f t="shared" si="3"/>
        <v>147820</v>
      </c>
    </row>
    <row r="38" spans="1:14" ht="15.75" hidden="1" x14ac:dyDescent="0.25">
      <c r="A38" s="52" t="s">
        <v>111</v>
      </c>
      <c r="B38" s="16">
        <v>0</v>
      </c>
      <c r="C38" s="16">
        <v>0</v>
      </c>
      <c r="D38" s="16">
        <v>12</v>
      </c>
      <c r="E38" s="45">
        <f t="shared" si="0"/>
        <v>0</v>
      </c>
      <c r="F38" s="16">
        <v>1</v>
      </c>
      <c r="G38" s="125">
        <v>5698.2993197277001</v>
      </c>
      <c r="H38" s="16">
        <v>12</v>
      </c>
      <c r="I38" s="45">
        <f t="shared" si="1"/>
        <v>68380</v>
      </c>
      <c r="J38" s="16">
        <v>1</v>
      </c>
      <c r="K38" s="16">
        <v>6620</v>
      </c>
      <c r="L38" s="16">
        <v>12</v>
      </c>
      <c r="M38" s="45">
        <f t="shared" si="2"/>
        <v>79440</v>
      </c>
      <c r="N38" s="45">
        <f t="shared" si="3"/>
        <v>147820</v>
      </c>
    </row>
    <row r="39" spans="1:14" ht="15.75" hidden="1" x14ac:dyDescent="0.25">
      <c r="A39" s="52" t="s">
        <v>112</v>
      </c>
      <c r="B39" s="16">
        <v>0</v>
      </c>
      <c r="C39" s="16">
        <v>0</v>
      </c>
      <c r="D39" s="16">
        <v>12</v>
      </c>
      <c r="E39" s="45">
        <f t="shared" si="0"/>
        <v>0</v>
      </c>
      <c r="F39" s="16">
        <v>1</v>
      </c>
      <c r="G39" s="125">
        <v>5698.2993197277001</v>
      </c>
      <c r="H39" s="16">
        <v>12</v>
      </c>
      <c r="I39" s="45">
        <f t="shared" si="1"/>
        <v>68380</v>
      </c>
      <c r="J39" s="16">
        <v>1</v>
      </c>
      <c r="K39" s="16">
        <v>6620</v>
      </c>
      <c r="L39" s="16">
        <v>12</v>
      </c>
      <c r="M39" s="45">
        <f t="shared" si="2"/>
        <v>79440</v>
      </c>
      <c r="N39" s="45">
        <f t="shared" si="3"/>
        <v>147820</v>
      </c>
    </row>
    <row r="40" spans="1:14" ht="15.75" hidden="1" x14ac:dyDescent="0.25">
      <c r="A40" s="52" t="s">
        <v>113</v>
      </c>
      <c r="B40" s="16">
        <v>0</v>
      </c>
      <c r="C40" s="16">
        <v>0</v>
      </c>
      <c r="D40" s="16">
        <v>12</v>
      </c>
      <c r="E40" s="45">
        <f t="shared" si="0"/>
        <v>0</v>
      </c>
      <c r="F40" s="16">
        <v>1</v>
      </c>
      <c r="G40" s="125">
        <v>5698.2993197277001</v>
      </c>
      <c r="H40" s="16">
        <v>12</v>
      </c>
      <c r="I40" s="45">
        <f t="shared" si="1"/>
        <v>68380</v>
      </c>
      <c r="J40" s="16">
        <v>1</v>
      </c>
      <c r="K40" s="16">
        <v>6620</v>
      </c>
      <c r="L40" s="16">
        <v>12</v>
      </c>
      <c r="M40" s="45">
        <f t="shared" si="2"/>
        <v>79440</v>
      </c>
      <c r="N40" s="45">
        <f t="shared" si="3"/>
        <v>147820</v>
      </c>
    </row>
    <row r="41" spans="1:14" ht="15.75" hidden="1" x14ac:dyDescent="0.25">
      <c r="A41" s="52" t="s">
        <v>114</v>
      </c>
      <c r="B41" s="16">
        <v>0</v>
      </c>
      <c r="C41" s="16">
        <v>0</v>
      </c>
      <c r="D41" s="16">
        <v>12</v>
      </c>
      <c r="E41" s="45">
        <f t="shared" si="0"/>
        <v>0</v>
      </c>
      <c r="F41" s="16">
        <v>1</v>
      </c>
      <c r="G41" s="125">
        <v>5698.2993197277001</v>
      </c>
      <c r="H41" s="16">
        <v>12</v>
      </c>
      <c r="I41" s="45">
        <f t="shared" si="1"/>
        <v>68380</v>
      </c>
      <c r="J41" s="16">
        <v>1</v>
      </c>
      <c r="K41" s="16">
        <v>6620</v>
      </c>
      <c r="L41" s="16">
        <v>12</v>
      </c>
      <c r="M41" s="45">
        <f t="shared" si="2"/>
        <v>79440</v>
      </c>
      <c r="N41" s="45">
        <f t="shared" si="3"/>
        <v>147820</v>
      </c>
    </row>
    <row r="42" spans="1:14" ht="15.75" hidden="1" x14ac:dyDescent="0.25">
      <c r="A42" s="52" t="s">
        <v>115</v>
      </c>
      <c r="B42" s="16">
        <v>0</v>
      </c>
      <c r="C42" s="16">
        <v>0</v>
      </c>
      <c r="D42" s="16">
        <v>12</v>
      </c>
      <c r="E42" s="45">
        <f t="shared" si="0"/>
        <v>0</v>
      </c>
      <c r="F42" s="16">
        <v>2</v>
      </c>
      <c r="G42" s="125">
        <v>5698.2993197277001</v>
      </c>
      <c r="H42" s="16">
        <v>12</v>
      </c>
      <c r="I42" s="45">
        <f t="shared" si="1"/>
        <v>136759</v>
      </c>
      <c r="J42" s="16">
        <v>2</v>
      </c>
      <c r="K42" s="16">
        <v>6620</v>
      </c>
      <c r="L42" s="16">
        <v>12</v>
      </c>
      <c r="M42" s="45">
        <f t="shared" si="2"/>
        <v>158880</v>
      </c>
      <c r="N42" s="45">
        <f t="shared" si="3"/>
        <v>295639</v>
      </c>
    </row>
    <row r="43" spans="1:14" ht="15.75" hidden="1" x14ac:dyDescent="0.25">
      <c r="A43" s="52" t="s">
        <v>116</v>
      </c>
      <c r="B43" s="16">
        <v>0</v>
      </c>
      <c r="C43" s="16">
        <v>0</v>
      </c>
      <c r="D43" s="16">
        <v>12</v>
      </c>
      <c r="E43" s="45">
        <f t="shared" si="0"/>
        <v>0</v>
      </c>
      <c r="F43" s="16">
        <v>1</v>
      </c>
      <c r="G43" s="125">
        <v>5698.2993197277001</v>
      </c>
      <c r="H43" s="16">
        <v>12</v>
      </c>
      <c r="I43" s="45">
        <f t="shared" si="1"/>
        <v>68380</v>
      </c>
      <c r="J43" s="16">
        <v>1</v>
      </c>
      <c r="K43" s="16">
        <v>6620</v>
      </c>
      <c r="L43" s="16">
        <v>12</v>
      </c>
      <c r="M43" s="45">
        <f t="shared" si="2"/>
        <v>79440</v>
      </c>
      <c r="N43" s="45">
        <f t="shared" si="3"/>
        <v>147820</v>
      </c>
    </row>
    <row r="44" spans="1:14" ht="15.75" hidden="1" x14ac:dyDescent="0.25">
      <c r="A44" s="52" t="s">
        <v>117</v>
      </c>
      <c r="B44" s="16">
        <v>0</v>
      </c>
      <c r="C44" s="16">
        <v>0</v>
      </c>
      <c r="D44" s="16">
        <v>12</v>
      </c>
      <c r="E44" s="45">
        <f t="shared" si="0"/>
        <v>0</v>
      </c>
      <c r="F44" s="16">
        <v>1</v>
      </c>
      <c r="G44" s="125">
        <v>5698.2993197277001</v>
      </c>
      <c r="H44" s="16">
        <v>12</v>
      </c>
      <c r="I44" s="45">
        <f t="shared" si="1"/>
        <v>68380</v>
      </c>
      <c r="J44" s="16">
        <v>1</v>
      </c>
      <c r="K44" s="16">
        <v>6620</v>
      </c>
      <c r="L44" s="16">
        <v>12</v>
      </c>
      <c r="M44" s="45">
        <f t="shared" si="2"/>
        <v>79440</v>
      </c>
      <c r="N44" s="45">
        <f t="shared" si="3"/>
        <v>147820</v>
      </c>
    </row>
    <row r="45" spans="1:14" ht="15.75" hidden="1" x14ac:dyDescent="0.25">
      <c r="A45" s="52" t="s">
        <v>118</v>
      </c>
      <c r="B45" s="16">
        <v>0</v>
      </c>
      <c r="C45" s="16">
        <v>0</v>
      </c>
      <c r="D45" s="16">
        <v>12</v>
      </c>
      <c r="E45" s="45">
        <f t="shared" si="0"/>
        <v>0</v>
      </c>
      <c r="F45" s="16">
        <v>1</v>
      </c>
      <c r="G45" s="125">
        <v>5698.2993197277001</v>
      </c>
      <c r="H45" s="16">
        <v>12</v>
      </c>
      <c r="I45" s="45">
        <f t="shared" si="1"/>
        <v>68380</v>
      </c>
      <c r="J45" s="16">
        <v>1</v>
      </c>
      <c r="K45" s="16">
        <v>6620</v>
      </c>
      <c r="L45" s="16">
        <v>12</v>
      </c>
      <c r="M45" s="45">
        <f t="shared" si="2"/>
        <v>79440</v>
      </c>
      <c r="N45" s="45">
        <f t="shared" si="3"/>
        <v>147820</v>
      </c>
    </row>
    <row r="46" spans="1:14" ht="15.75" hidden="1" x14ac:dyDescent="0.25">
      <c r="A46" s="52" t="s">
        <v>0</v>
      </c>
      <c r="B46" s="16">
        <v>0</v>
      </c>
      <c r="C46" s="16">
        <v>0</v>
      </c>
      <c r="D46" s="16">
        <v>12</v>
      </c>
      <c r="E46" s="45">
        <f t="shared" si="0"/>
        <v>0</v>
      </c>
      <c r="F46" s="16">
        <v>1</v>
      </c>
      <c r="G46" s="125">
        <v>5698.2993197277001</v>
      </c>
      <c r="H46" s="16">
        <v>12</v>
      </c>
      <c r="I46" s="45">
        <f t="shared" si="1"/>
        <v>68380</v>
      </c>
      <c r="J46" s="16">
        <v>1</v>
      </c>
      <c r="K46" s="16">
        <v>6620</v>
      </c>
      <c r="L46" s="16">
        <v>12</v>
      </c>
      <c r="M46" s="45">
        <f t="shared" si="2"/>
        <v>79440</v>
      </c>
      <c r="N46" s="45">
        <f t="shared" si="3"/>
        <v>147820</v>
      </c>
    </row>
    <row r="47" spans="1:14" ht="15.75" hidden="1" x14ac:dyDescent="0.25">
      <c r="A47" s="52" t="s">
        <v>119</v>
      </c>
      <c r="B47" s="16">
        <v>0</v>
      </c>
      <c r="C47" s="16">
        <v>0</v>
      </c>
      <c r="D47" s="16">
        <v>12</v>
      </c>
      <c r="E47" s="45">
        <f t="shared" si="0"/>
        <v>0</v>
      </c>
      <c r="F47" s="16">
        <v>1</v>
      </c>
      <c r="G47" s="125">
        <v>5698.2993197277001</v>
      </c>
      <c r="H47" s="16">
        <v>12</v>
      </c>
      <c r="I47" s="45">
        <f t="shared" si="1"/>
        <v>68380</v>
      </c>
      <c r="J47" s="16">
        <v>1</v>
      </c>
      <c r="K47" s="16">
        <v>6620</v>
      </c>
      <c r="L47" s="16">
        <v>12</v>
      </c>
      <c r="M47" s="45">
        <f t="shared" si="2"/>
        <v>79440</v>
      </c>
      <c r="N47" s="45">
        <f t="shared" si="3"/>
        <v>147820</v>
      </c>
    </row>
    <row r="48" spans="1:14" ht="15.75" hidden="1" x14ac:dyDescent="0.25">
      <c r="A48" s="52" t="s">
        <v>100</v>
      </c>
      <c r="B48" s="16">
        <v>0</v>
      </c>
      <c r="C48" s="16">
        <v>0</v>
      </c>
      <c r="D48" s="16">
        <v>12</v>
      </c>
      <c r="E48" s="45">
        <f t="shared" si="0"/>
        <v>0</v>
      </c>
      <c r="F48" s="16">
        <v>1</v>
      </c>
      <c r="G48" s="125">
        <v>5698.2993197277001</v>
      </c>
      <c r="H48" s="16">
        <v>12</v>
      </c>
      <c r="I48" s="45">
        <f t="shared" si="1"/>
        <v>68380</v>
      </c>
      <c r="J48" s="16">
        <v>1</v>
      </c>
      <c r="K48" s="16">
        <v>6620</v>
      </c>
      <c r="L48" s="16">
        <v>12</v>
      </c>
      <c r="M48" s="45">
        <f t="shared" si="2"/>
        <v>79440</v>
      </c>
      <c r="N48" s="45">
        <f t="shared" si="3"/>
        <v>147820</v>
      </c>
    </row>
    <row r="49" spans="1:14" ht="15.75" hidden="1" x14ac:dyDescent="0.25">
      <c r="A49" s="52" t="s">
        <v>101</v>
      </c>
      <c r="B49" s="16">
        <v>0</v>
      </c>
      <c r="C49" s="16">
        <v>0</v>
      </c>
      <c r="D49" s="16">
        <v>12</v>
      </c>
      <c r="E49" s="45">
        <f t="shared" si="0"/>
        <v>0</v>
      </c>
      <c r="F49" s="16">
        <v>1</v>
      </c>
      <c r="G49" s="125">
        <v>5698.2993197277001</v>
      </c>
      <c r="H49" s="16">
        <v>12</v>
      </c>
      <c r="I49" s="45">
        <f t="shared" si="1"/>
        <v>68380</v>
      </c>
      <c r="J49" s="16">
        <v>1</v>
      </c>
      <c r="K49" s="16">
        <v>6620</v>
      </c>
      <c r="L49" s="16">
        <v>12</v>
      </c>
      <c r="M49" s="45">
        <f t="shared" si="2"/>
        <v>79440</v>
      </c>
      <c r="N49" s="45">
        <f t="shared" si="3"/>
        <v>147820</v>
      </c>
    </row>
    <row r="50" spans="1:14" ht="15.75" x14ac:dyDescent="0.25">
      <c r="A50" s="52" t="s">
        <v>102</v>
      </c>
      <c r="B50" s="16">
        <v>0</v>
      </c>
      <c r="C50" s="16">
        <v>0</v>
      </c>
      <c r="D50" s="16">
        <v>12</v>
      </c>
      <c r="E50" s="45">
        <f t="shared" si="0"/>
        <v>0</v>
      </c>
      <c r="F50" s="16">
        <v>1</v>
      </c>
      <c r="G50" s="125">
        <v>5698.2993197277001</v>
      </c>
      <c r="H50" s="16">
        <v>12</v>
      </c>
      <c r="I50" s="45">
        <f t="shared" si="1"/>
        <v>68380</v>
      </c>
      <c r="J50" s="16"/>
      <c r="K50" s="16">
        <v>6620</v>
      </c>
      <c r="L50" s="16"/>
      <c r="M50" s="45">
        <f t="shared" si="2"/>
        <v>0</v>
      </c>
      <c r="N50" s="45">
        <f t="shared" si="3"/>
        <v>68380</v>
      </c>
    </row>
    <row r="51" spans="1:14" ht="15.75" hidden="1" x14ac:dyDescent="0.25">
      <c r="A51" s="52" t="s">
        <v>103</v>
      </c>
      <c r="B51" s="16">
        <v>0</v>
      </c>
      <c r="C51" s="16">
        <v>0</v>
      </c>
      <c r="D51" s="16">
        <v>12</v>
      </c>
      <c r="E51" s="45">
        <f t="shared" si="0"/>
        <v>0</v>
      </c>
      <c r="F51" s="16">
        <v>1</v>
      </c>
      <c r="G51" s="125">
        <v>5698.2993197277001</v>
      </c>
      <c r="H51" s="16">
        <v>12</v>
      </c>
      <c r="I51" s="45">
        <f t="shared" si="1"/>
        <v>68380</v>
      </c>
      <c r="J51" s="16">
        <v>1</v>
      </c>
      <c r="K51" s="16">
        <v>6620</v>
      </c>
      <c r="L51" s="16">
        <v>12</v>
      </c>
      <c r="M51" s="45">
        <f t="shared" si="2"/>
        <v>79440</v>
      </c>
      <c r="N51" s="45">
        <f t="shared" si="3"/>
        <v>147820</v>
      </c>
    </row>
    <row r="52" spans="1:14" ht="15.75" hidden="1" x14ac:dyDescent="0.25">
      <c r="A52" s="52" t="s">
        <v>104</v>
      </c>
      <c r="B52" s="16">
        <v>1</v>
      </c>
      <c r="C52" s="16">
        <v>24077.77</v>
      </c>
      <c r="D52" s="16">
        <v>12</v>
      </c>
      <c r="E52" s="45">
        <f>ROUND((D52*C52*B52),0)+1</f>
        <v>288934</v>
      </c>
      <c r="F52" s="16">
        <v>1</v>
      </c>
      <c r="G52" s="125">
        <v>5698.2993197277001</v>
      </c>
      <c r="H52" s="16">
        <v>12</v>
      </c>
      <c r="I52" s="45">
        <f t="shared" si="1"/>
        <v>68380</v>
      </c>
      <c r="J52" s="16">
        <v>1</v>
      </c>
      <c r="K52" s="16">
        <v>6620</v>
      </c>
      <c r="L52" s="16">
        <v>12</v>
      </c>
      <c r="M52" s="45">
        <f t="shared" si="2"/>
        <v>79440</v>
      </c>
      <c r="N52" s="45">
        <f t="shared" si="3"/>
        <v>436754</v>
      </c>
    </row>
    <row r="53" spans="1:14" ht="15.75" hidden="1" x14ac:dyDescent="0.25">
      <c r="A53" s="52" t="s">
        <v>105</v>
      </c>
      <c r="B53" s="16">
        <v>0</v>
      </c>
      <c r="C53" s="16">
        <v>0</v>
      </c>
      <c r="D53" s="16">
        <v>12</v>
      </c>
      <c r="E53" s="45">
        <f t="shared" si="0"/>
        <v>0</v>
      </c>
      <c r="F53" s="16">
        <v>1</v>
      </c>
      <c r="G53" s="125">
        <v>5698.2993197277001</v>
      </c>
      <c r="H53" s="16">
        <v>12</v>
      </c>
      <c r="I53" s="45">
        <f t="shared" si="1"/>
        <v>68380</v>
      </c>
      <c r="J53" s="16">
        <v>1</v>
      </c>
      <c r="K53" s="16">
        <v>6620</v>
      </c>
      <c r="L53" s="16">
        <v>12</v>
      </c>
      <c r="M53" s="45">
        <f t="shared" si="2"/>
        <v>79440</v>
      </c>
      <c r="N53" s="45">
        <f t="shared" si="3"/>
        <v>147820</v>
      </c>
    </row>
    <row r="54" spans="1:14" ht="15.75" hidden="1" x14ac:dyDescent="0.25">
      <c r="A54" s="52" t="s">
        <v>106</v>
      </c>
      <c r="B54" s="16">
        <v>0</v>
      </c>
      <c r="C54" s="16">
        <v>0</v>
      </c>
      <c r="D54" s="16">
        <v>12</v>
      </c>
      <c r="E54" s="45">
        <f t="shared" si="0"/>
        <v>0</v>
      </c>
      <c r="F54" s="16">
        <v>1</v>
      </c>
      <c r="G54" s="125">
        <v>5698.2993197277001</v>
      </c>
      <c r="H54" s="16">
        <v>12</v>
      </c>
      <c r="I54" s="45">
        <f>ROUND((H54*G54*F54),0)-18</f>
        <v>68362</v>
      </c>
      <c r="J54" s="16">
        <v>1</v>
      </c>
      <c r="K54" s="16">
        <v>6620</v>
      </c>
      <c r="L54" s="16">
        <v>12</v>
      </c>
      <c r="M54" s="45">
        <f>ROUND((L54*K54*J54),0)-40</f>
        <v>79400</v>
      </c>
      <c r="N54" s="45">
        <f t="shared" si="3"/>
        <v>147762</v>
      </c>
    </row>
    <row r="55" spans="1:14" ht="15.75" x14ac:dyDescent="0.25">
      <c r="A55" s="52" t="s">
        <v>122</v>
      </c>
      <c r="B55" s="45">
        <f>SUM(B5:B54)</f>
        <v>3</v>
      </c>
      <c r="C55" s="55"/>
      <c r="D55" s="55"/>
      <c r="E55" s="45">
        <f>SUM(E5:E54)</f>
        <v>866800</v>
      </c>
      <c r="F55" s="45">
        <f>SUM(F5:F54)</f>
        <v>49</v>
      </c>
      <c r="G55" s="55"/>
      <c r="H55" s="55"/>
      <c r="I55" s="45">
        <f>SUM(I5:I54)</f>
        <v>3350600</v>
      </c>
      <c r="J55" s="45">
        <f>SUM(J5:J54)</f>
        <v>46</v>
      </c>
      <c r="K55" s="55"/>
      <c r="L55" s="55"/>
      <c r="M55" s="45">
        <f>SUM(M5:M54)</f>
        <v>3654200</v>
      </c>
      <c r="N55" s="45">
        <f>SUM(N5:N54)</f>
        <v>7871600</v>
      </c>
    </row>
    <row r="57" spans="1:14" x14ac:dyDescent="0.25">
      <c r="E57" s="127">
        <v>866800</v>
      </c>
      <c r="F57" s="126"/>
      <c r="G57" s="126"/>
      <c r="H57" s="126"/>
      <c r="I57" s="128">
        <v>3350600</v>
      </c>
      <c r="J57" s="126"/>
      <c r="K57" s="126"/>
      <c r="L57" s="126"/>
      <c r="M57" s="127">
        <v>3654200</v>
      </c>
      <c r="N57" s="129">
        <f>E57+I57+M57</f>
        <v>7871600</v>
      </c>
    </row>
    <row r="59" spans="1:14" x14ac:dyDescent="0.25">
      <c r="I59" s="6">
        <f>I55-I57</f>
        <v>0</v>
      </c>
      <c r="M59" s="6">
        <f>M55-M57</f>
        <v>0</v>
      </c>
      <c r="N59" s="6">
        <f>N55-N57</f>
        <v>0</v>
      </c>
    </row>
    <row r="61" spans="1:14" ht="15.75" x14ac:dyDescent="0.25">
      <c r="A61" s="210" t="s">
        <v>108</v>
      </c>
      <c r="B61" s="207" t="s">
        <v>58</v>
      </c>
      <c r="C61" s="207"/>
      <c r="D61" s="207"/>
      <c r="E61" s="207"/>
      <c r="F61" s="202" t="s">
        <v>59</v>
      </c>
      <c r="G61" s="203"/>
      <c r="H61" s="203"/>
      <c r="I61" s="204"/>
      <c r="J61" s="202" t="s">
        <v>60</v>
      </c>
      <c r="K61" s="203"/>
      <c r="L61" s="203"/>
      <c r="M61" s="203"/>
      <c r="N61" s="217" t="s">
        <v>125</v>
      </c>
    </row>
    <row r="62" spans="1:14" ht="47.25" x14ac:dyDescent="0.25">
      <c r="A62" s="211"/>
      <c r="B62" s="53" t="s">
        <v>5</v>
      </c>
      <c r="C62" s="53" t="s">
        <v>6</v>
      </c>
      <c r="D62" s="54" t="s">
        <v>7</v>
      </c>
      <c r="E62" s="42" t="s">
        <v>8</v>
      </c>
      <c r="F62" s="53" t="s">
        <v>5</v>
      </c>
      <c r="G62" s="53" t="s">
        <v>6</v>
      </c>
      <c r="H62" s="54" t="s">
        <v>7</v>
      </c>
      <c r="I62" s="42" t="s">
        <v>8</v>
      </c>
      <c r="J62" s="53" t="s">
        <v>5</v>
      </c>
      <c r="K62" s="53" t="s">
        <v>6</v>
      </c>
      <c r="L62" s="54" t="s">
        <v>7</v>
      </c>
      <c r="M62" s="42" t="s">
        <v>8</v>
      </c>
      <c r="N62" s="218"/>
    </row>
    <row r="63" spans="1:14" ht="15.75" x14ac:dyDescent="0.25">
      <c r="A63" s="50">
        <v>1</v>
      </c>
      <c r="B63" s="16">
        <v>0</v>
      </c>
      <c r="C63" s="16">
        <v>0</v>
      </c>
      <c r="D63" s="16">
        <v>12</v>
      </c>
      <c r="E63" s="55">
        <f>ROUND((D63*C63*B63),0)</f>
        <v>0</v>
      </c>
      <c r="F63" s="16">
        <v>1</v>
      </c>
      <c r="G63" s="173">
        <f>I63/F63/H63</f>
        <v>6616.666666666667</v>
      </c>
      <c r="H63" s="16">
        <v>12</v>
      </c>
      <c r="I63" s="45">
        <v>79400</v>
      </c>
      <c r="J63" s="16">
        <v>1</v>
      </c>
      <c r="K63" s="121">
        <f>M63/J63/L63</f>
        <v>6066.666666666667</v>
      </c>
      <c r="L63" s="16">
        <v>12</v>
      </c>
      <c r="M63" s="45">
        <v>72800</v>
      </c>
      <c r="N63" s="45">
        <f>E63+I63+M63</f>
        <v>152200</v>
      </c>
    </row>
  </sheetData>
  <mergeCells count="10">
    <mergeCell ref="A3:A4"/>
    <mergeCell ref="B3:E3"/>
    <mergeCell ref="F3:I3"/>
    <mergeCell ref="J3:M3"/>
    <mergeCell ref="N3:N4"/>
    <mergeCell ref="A61:A62"/>
    <mergeCell ref="B61:E61"/>
    <mergeCell ref="F61:I61"/>
    <mergeCell ref="J61:M61"/>
    <mergeCell ref="N61:N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64"/>
  <sheetViews>
    <sheetView workbookViewId="0">
      <selection activeCell="A52" sqref="A52:XFD55"/>
    </sheetView>
  </sheetViews>
  <sheetFormatPr defaultRowHeight="15" x14ac:dyDescent="0.25"/>
  <cols>
    <col min="2" max="2" width="12.42578125" customWidth="1"/>
    <col min="3" max="3" width="12.7109375" customWidth="1"/>
    <col min="4" max="4" width="10.7109375" customWidth="1"/>
    <col min="5" max="5" width="16.5703125" customWidth="1"/>
    <col min="6" max="6" width="10.7109375" customWidth="1"/>
    <col min="7" max="7" width="15.7109375" customWidth="1"/>
    <col min="8" max="8" width="10.7109375" customWidth="1"/>
    <col min="9" max="10" width="16.5703125" customWidth="1"/>
    <col min="11" max="13" width="12.7109375" customWidth="1"/>
    <col min="14" max="14" width="13.7109375" customWidth="1"/>
    <col min="15" max="15" width="13.140625" bestFit="1" customWidth="1"/>
  </cols>
  <sheetData>
    <row r="2" spans="1:10" ht="15.75" x14ac:dyDescent="0.25">
      <c r="A2" s="56" t="s">
        <v>129</v>
      </c>
    </row>
    <row r="3" spans="1:10" ht="15.75" x14ac:dyDescent="0.25">
      <c r="A3" s="1"/>
    </row>
    <row r="4" spans="1:10" ht="15.75" x14ac:dyDescent="0.25">
      <c r="A4" s="210" t="s">
        <v>108</v>
      </c>
      <c r="B4" s="223" t="s">
        <v>68</v>
      </c>
      <c r="C4" s="224"/>
      <c r="D4" s="224"/>
      <c r="E4" s="225"/>
      <c r="F4" s="219" t="s">
        <v>69</v>
      </c>
      <c r="G4" s="220"/>
      <c r="H4" s="220"/>
      <c r="I4" s="226"/>
      <c r="J4" s="208" t="s">
        <v>130</v>
      </c>
    </row>
    <row r="5" spans="1:10" ht="47.25" x14ac:dyDescent="0.25">
      <c r="A5" s="222"/>
      <c r="B5" s="59" t="s">
        <v>5</v>
      </c>
      <c r="C5" s="59" t="s">
        <v>6</v>
      </c>
      <c r="D5" s="60" t="s">
        <v>7</v>
      </c>
      <c r="E5" s="61" t="s">
        <v>8</v>
      </c>
      <c r="F5" s="59" t="s">
        <v>5</v>
      </c>
      <c r="G5" s="59" t="s">
        <v>6</v>
      </c>
      <c r="H5" s="60" t="s">
        <v>7</v>
      </c>
      <c r="I5" s="61" t="s">
        <v>8</v>
      </c>
      <c r="J5" s="209"/>
    </row>
    <row r="6" spans="1:10" ht="15.75" hidden="1" x14ac:dyDescent="0.25">
      <c r="A6" s="50">
        <v>1</v>
      </c>
      <c r="B6" s="25"/>
      <c r="C6" s="25"/>
      <c r="D6" s="25"/>
      <c r="E6" s="28">
        <f>ROUND((D6*C6*B6),0)</f>
        <v>0</v>
      </c>
      <c r="F6" s="25"/>
      <c r="G6" s="25"/>
      <c r="H6" s="25"/>
      <c r="I6" s="28">
        <f>ROUND((H6*G6*F6),0)</f>
        <v>0</v>
      </c>
      <c r="J6" s="57">
        <f>E6+I6</f>
        <v>0</v>
      </c>
    </row>
    <row r="7" spans="1:10" ht="15.75" hidden="1" x14ac:dyDescent="0.25">
      <c r="A7" s="52">
        <v>3</v>
      </c>
      <c r="B7" s="16">
        <v>15</v>
      </c>
      <c r="C7" s="16">
        <v>3233.34</v>
      </c>
      <c r="D7" s="25">
        <v>1</v>
      </c>
      <c r="E7" s="28">
        <f t="shared" ref="E7:E54" si="0">ROUND((D7*C7*B7),0)</f>
        <v>48500</v>
      </c>
      <c r="F7" s="62">
        <v>6</v>
      </c>
      <c r="G7" s="62">
        <v>4031.6</v>
      </c>
      <c r="H7" s="62">
        <v>1</v>
      </c>
      <c r="I7" s="28">
        <f t="shared" ref="I7:I54" si="1">ROUND((H7*G7*F7),0)</f>
        <v>24190</v>
      </c>
      <c r="J7" s="57">
        <f t="shared" ref="J7:J55" si="2">E7+I7</f>
        <v>72690</v>
      </c>
    </row>
    <row r="8" spans="1:10" ht="15.75" hidden="1" x14ac:dyDescent="0.25">
      <c r="A8" s="52">
        <v>4</v>
      </c>
      <c r="B8" s="16">
        <v>10</v>
      </c>
      <c r="C8" s="16">
        <v>3233.34</v>
      </c>
      <c r="D8" s="25">
        <v>1</v>
      </c>
      <c r="E8" s="28">
        <f t="shared" si="0"/>
        <v>32333</v>
      </c>
      <c r="F8" s="62">
        <v>3</v>
      </c>
      <c r="G8" s="62">
        <v>4031.6</v>
      </c>
      <c r="H8" s="62">
        <v>1</v>
      </c>
      <c r="I8" s="28">
        <f t="shared" si="1"/>
        <v>12095</v>
      </c>
      <c r="J8" s="57">
        <f t="shared" si="2"/>
        <v>44428</v>
      </c>
    </row>
    <row r="9" spans="1:10" ht="15.75" hidden="1" x14ac:dyDescent="0.25">
      <c r="A9" s="52">
        <v>5</v>
      </c>
      <c r="B9" s="16">
        <v>26</v>
      </c>
      <c r="C9" s="16">
        <v>3233.34</v>
      </c>
      <c r="D9" s="25">
        <v>1</v>
      </c>
      <c r="E9" s="28">
        <f t="shared" si="0"/>
        <v>84067</v>
      </c>
      <c r="F9" s="62">
        <v>6</v>
      </c>
      <c r="G9" s="62">
        <v>4031.6</v>
      </c>
      <c r="H9" s="62">
        <v>1</v>
      </c>
      <c r="I9" s="28">
        <f t="shared" si="1"/>
        <v>24190</v>
      </c>
      <c r="J9" s="57">
        <f t="shared" si="2"/>
        <v>108257</v>
      </c>
    </row>
    <row r="10" spans="1:10" ht="15.75" hidden="1" x14ac:dyDescent="0.25">
      <c r="A10" s="52">
        <v>11</v>
      </c>
      <c r="B10" s="16">
        <v>19</v>
      </c>
      <c r="C10" s="16">
        <v>3233.34</v>
      </c>
      <c r="D10" s="25">
        <v>1</v>
      </c>
      <c r="E10" s="28">
        <f t="shared" si="0"/>
        <v>61433</v>
      </c>
      <c r="F10" s="62">
        <v>2</v>
      </c>
      <c r="G10" s="62">
        <v>4031.6</v>
      </c>
      <c r="H10" s="62">
        <v>1</v>
      </c>
      <c r="I10" s="28">
        <f t="shared" si="1"/>
        <v>8063</v>
      </c>
      <c r="J10" s="57">
        <f t="shared" si="2"/>
        <v>69496</v>
      </c>
    </row>
    <row r="11" spans="1:10" ht="15.75" hidden="1" x14ac:dyDescent="0.25">
      <c r="A11" s="52">
        <v>13</v>
      </c>
      <c r="B11" s="16">
        <v>20</v>
      </c>
      <c r="C11" s="16">
        <v>3233.34</v>
      </c>
      <c r="D11" s="25">
        <v>1</v>
      </c>
      <c r="E11" s="28">
        <f t="shared" si="0"/>
        <v>64667</v>
      </c>
      <c r="F11" s="62">
        <v>6</v>
      </c>
      <c r="G11" s="62">
        <v>4031.6</v>
      </c>
      <c r="H11" s="62">
        <v>1</v>
      </c>
      <c r="I11" s="28">
        <f t="shared" si="1"/>
        <v>24190</v>
      </c>
      <c r="J11" s="57">
        <f t="shared" si="2"/>
        <v>88857</v>
      </c>
    </row>
    <row r="12" spans="1:10" ht="15.75" hidden="1" x14ac:dyDescent="0.25">
      <c r="A12" s="52">
        <v>16</v>
      </c>
      <c r="B12" s="16">
        <v>12</v>
      </c>
      <c r="C12" s="16">
        <v>3233.34</v>
      </c>
      <c r="D12" s="25">
        <v>1</v>
      </c>
      <c r="E12" s="28">
        <f t="shared" si="0"/>
        <v>38800</v>
      </c>
      <c r="F12" s="62"/>
      <c r="G12" s="62"/>
      <c r="H12" s="62"/>
      <c r="I12" s="28">
        <f t="shared" si="1"/>
        <v>0</v>
      </c>
      <c r="J12" s="57">
        <f t="shared" si="2"/>
        <v>38800</v>
      </c>
    </row>
    <row r="13" spans="1:10" ht="15.75" hidden="1" x14ac:dyDescent="0.25">
      <c r="A13" s="52">
        <v>18</v>
      </c>
      <c r="B13" s="16">
        <v>22</v>
      </c>
      <c r="C13" s="16">
        <v>3233.34</v>
      </c>
      <c r="D13" s="25">
        <v>1</v>
      </c>
      <c r="E13" s="28">
        <f t="shared" si="0"/>
        <v>71133</v>
      </c>
      <c r="F13" s="62">
        <v>6</v>
      </c>
      <c r="G13" s="62">
        <v>4031.6</v>
      </c>
      <c r="H13" s="62">
        <v>1</v>
      </c>
      <c r="I13" s="28">
        <f t="shared" si="1"/>
        <v>24190</v>
      </c>
      <c r="J13" s="57">
        <f t="shared" si="2"/>
        <v>95323</v>
      </c>
    </row>
    <row r="14" spans="1:10" ht="15.75" hidden="1" x14ac:dyDescent="0.25">
      <c r="A14" s="52">
        <v>20</v>
      </c>
      <c r="B14" s="16">
        <v>23</v>
      </c>
      <c r="C14" s="16">
        <v>3233.34</v>
      </c>
      <c r="D14" s="25">
        <v>1</v>
      </c>
      <c r="E14" s="28">
        <f t="shared" si="0"/>
        <v>74367</v>
      </c>
      <c r="F14" s="62">
        <v>6</v>
      </c>
      <c r="G14" s="62">
        <v>4031.6</v>
      </c>
      <c r="H14" s="62">
        <v>1</v>
      </c>
      <c r="I14" s="28">
        <f t="shared" si="1"/>
        <v>24190</v>
      </c>
      <c r="J14" s="57">
        <f t="shared" si="2"/>
        <v>98557</v>
      </c>
    </row>
    <row r="15" spans="1:10" ht="15.75" hidden="1" x14ac:dyDescent="0.25">
      <c r="A15" s="52">
        <v>21</v>
      </c>
      <c r="B15" s="16">
        <v>22</v>
      </c>
      <c r="C15" s="16">
        <v>3233.34</v>
      </c>
      <c r="D15" s="25">
        <v>1</v>
      </c>
      <c r="E15" s="28">
        <f t="shared" si="0"/>
        <v>71133</v>
      </c>
      <c r="F15" s="62">
        <v>7</v>
      </c>
      <c r="G15" s="62">
        <v>4031.6</v>
      </c>
      <c r="H15" s="62">
        <v>1</v>
      </c>
      <c r="I15" s="28">
        <f t="shared" si="1"/>
        <v>28221</v>
      </c>
      <c r="J15" s="57">
        <f t="shared" si="2"/>
        <v>99354</v>
      </c>
    </row>
    <row r="16" spans="1:10" ht="15.75" hidden="1" x14ac:dyDescent="0.25">
      <c r="A16" s="52">
        <v>22</v>
      </c>
      <c r="B16" s="16">
        <v>20</v>
      </c>
      <c r="C16" s="16">
        <v>3233.34</v>
      </c>
      <c r="D16" s="25">
        <v>1</v>
      </c>
      <c r="E16" s="28">
        <f t="shared" si="0"/>
        <v>64667</v>
      </c>
      <c r="F16" s="62">
        <v>5</v>
      </c>
      <c r="G16" s="62">
        <v>4031.6</v>
      </c>
      <c r="H16" s="62">
        <v>1</v>
      </c>
      <c r="I16" s="28">
        <f t="shared" si="1"/>
        <v>20158</v>
      </c>
      <c r="J16" s="57">
        <f t="shared" si="2"/>
        <v>84825</v>
      </c>
    </row>
    <row r="17" spans="1:10" ht="15.75" hidden="1" x14ac:dyDescent="0.25">
      <c r="A17" s="52">
        <v>23</v>
      </c>
      <c r="B17" s="16">
        <v>19</v>
      </c>
      <c r="C17" s="16">
        <v>3233.34</v>
      </c>
      <c r="D17" s="25">
        <v>1</v>
      </c>
      <c r="E17" s="28">
        <f t="shared" si="0"/>
        <v>61433</v>
      </c>
      <c r="F17" s="62">
        <v>7</v>
      </c>
      <c r="G17" s="62">
        <v>4031.6</v>
      </c>
      <c r="H17" s="62">
        <v>1</v>
      </c>
      <c r="I17" s="28">
        <f t="shared" si="1"/>
        <v>28221</v>
      </c>
      <c r="J17" s="57">
        <f t="shared" si="2"/>
        <v>89654</v>
      </c>
    </row>
    <row r="18" spans="1:10" ht="15.75" hidden="1" x14ac:dyDescent="0.25">
      <c r="A18" s="52">
        <v>26</v>
      </c>
      <c r="B18" s="16">
        <v>19</v>
      </c>
      <c r="C18" s="16">
        <v>3233.34</v>
      </c>
      <c r="D18" s="25">
        <v>1</v>
      </c>
      <c r="E18" s="28">
        <f t="shared" si="0"/>
        <v>61433</v>
      </c>
      <c r="F18" s="62">
        <v>3</v>
      </c>
      <c r="G18" s="62">
        <v>4031.6</v>
      </c>
      <c r="H18" s="62">
        <v>1</v>
      </c>
      <c r="I18" s="28">
        <f t="shared" si="1"/>
        <v>12095</v>
      </c>
      <c r="J18" s="57">
        <f t="shared" si="2"/>
        <v>73528</v>
      </c>
    </row>
    <row r="19" spans="1:10" ht="15.75" hidden="1" x14ac:dyDescent="0.25">
      <c r="A19" s="52">
        <v>27</v>
      </c>
      <c r="B19" s="16">
        <v>51</v>
      </c>
      <c r="C19" s="16">
        <v>3233.34</v>
      </c>
      <c r="D19" s="25">
        <v>1</v>
      </c>
      <c r="E19" s="28">
        <f t="shared" si="0"/>
        <v>164900</v>
      </c>
      <c r="F19" s="62">
        <v>7</v>
      </c>
      <c r="G19" s="62">
        <v>4031.6</v>
      </c>
      <c r="H19" s="62">
        <v>1</v>
      </c>
      <c r="I19" s="28">
        <f t="shared" si="1"/>
        <v>28221</v>
      </c>
      <c r="J19" s="57">
        <f t="shared" si="2"/>
        <v>193121</v>
      </c>
    </row>
    <row r="20" spans="1:10" ht="15.75" hidden="1" x14ac:dyDescent="0.25">
      <c r="A20" s="52">
        <v>28</v>
      </c>
      <c r="B20" s="16">
        <v>17</v>
      </c>
      <c r="C20" s="16">
        <v>3233.34</v>
      </c>
      <c r="D20" s="25">
        <v>1</v>
      </c>
      <c r="E20" s="28">
        <f t="shared" si="0"/>
        <v>54967</v>
      </c>
      <c r="F20" s="62">
        <v>4</v>
      </c>
      <c r="G20" s="62">
        <v>4031.6</v>
      </c>
      <c r="H20" s="62">
        <v>1</v>
      </c>
      <c r="I20" s="28">
        <f t="shared" si="1"/>
        <v>16126</v>
      </c>
      <c r="J20" s="57">
        <f t="shared" si="2"/>
        <v>71093</v>
      </c>
    </row>
    <row r="21" spans="1:10" ht="15.75" hidden="1" x14ac:dyDescent="0.25">
      <c r="A21" s="52">
        <v>31</v>
      </c>
      <c r="B21" s="16">
        <v>25</v>
      </c>
      <c r="C21" s="16">
        <v>3233.34</v>
      </c>
      <c r="D21" s="25">
        <v>1</v>
      </c>
      <c r="E21" s="28">
        <f t="shared" si="0"/>
        <v>80834</v>
      </c>
      <c r="F21" s="62">
        <v>8</v>
      </c>
      <c r="G21" s="62">
        <v>4031.6</v>
      </c>
      <c r="H21" s="62">
        <v>1</v>
      </c>
      <c r="I21" s="28">
        <f t="shared" si="1"/>
        <v>32253</v>
      </c>
      <c r="J21" s="57">
        <f t="shared" si="2"/>
        <v>113087</v>
      </c>
    </row>
    <row r="22" spans="1:10" ht="15.75" hidden="1" x14ac:dyDescent="0.25">
      <c r="A22" s="52">
        <v>33</v>
      </c>
      <c r="B22" s="16">
        <v>22</v>
      </c>
      <c r="C22" s="16">
        <v>3233.34</v>
      </c>
      <c r="D22" s="25">
        <v>1</v>
      </c>
      <c r="E22" s="28">
        <f t="shared" si="0"/>
        <v>71133</v>
      </c>
      <c r="F22" s="62">
        <v>5</v>
      </c>
      <c r="G22" s="62">
        <v>4031.6</v>
      </c>
      <c r="H22" s="62">
        <v>1</v>
      </c>
      <c r="I22" s="28">
        <f t="shared" si="1"/>
        <v>20158</v>
      </c>
      <c r="J22" s="57">
        <f t="shared" si="2"/>
        <v>91291</v>
      </c>
    </row>
    <row r="23" spans="1:10" ht="15.75" hidden="1" x14ac:dyDescent="0.25">
      <c r="A23" s="52">
        <v>34</v>
      </c>
      <c r="B23" s="16">
        <v>17</v>
      </c>
      <c r="C23" s="16">
        <v>3233.34</v>
      </c>
      <c r="D23" s="25">
        <v>1</v>
      </c>
      <c r="E23" s="28">
        <f t="shared" si="0"/>
        <v>54967</v>
      </c>
      <c r="F23" s="62">
        <v>6</v>
      </c>
      <c r="G23" s="62">
        <v>4031.6</v>
      </c>
      <c r="H23" s="62">
        <v>1</v>
      </c>
      <c r="I23" s="28">
        <f t="shared" si="1"/>
        <v>24190</v>
      </c>
      <c r="J23" s="57">
        <f t="shared" si="2"/>
        <v>79157</v>
      </c>
    </row>
    <row r="24" spans="1:10" ht="15.75" hidden="1" x14ac:dyDescent="0.25">
      <c r="A24" s="52">
        <v>36</v>
      </c>
      <c r="B24" s="16">
        <v>22</v>
      </c>
      <c r="C24" s="16">
        <v>3233.34</v>
      </c>
      <c r="D24" s="25">
        <v>1</v>
      </c>
      <c r="E24" s="28">
        <f t="shared" si="0"/>
        <v>71133</v>
      </c>
      <c r="F24" s="62">
        <v>5</v>
      </c>
      <c r="G24" s="62">
        <v>4031.6</v>
      </c>
      <c r="H24" s="62">
        <v>1</v>
      </c>
      <c r="I24" s="28">
        <f t="shared" si="1"/>
        <v>20158</v>
      </c>
      <c r="J24" s="57">
        <f t="shared" si="2"/>
        <v>91291</v>
      </c>
    </row>
    <row r="25" spans="1:10" ht="15.75" hidden="1" x14ac:dyDescent="0.25">
      <c r="A25" s="52">
        <v>37</v>
      </c>
      <c r="B25" s="16">
        <v>25</v>
      </c>
      <c r="C25" s="16">
        <v>3233.34</v>
      </c>
      <c r="D25" s="25">
        <v>1</v>
      </c>
      <c r="E25" s="28">
        <f t="shared" si="0"/>
        <v>80834</v>
      </c>
      <c r="F25" s="62">
        <v>7</v>
      </c>
      <c r="G25" s="62">
        <v>4031.6</v>
      </c>
      <c r="H25" s="62">
        <v>1</v>
      </c>
      <c r="I25" s="28">
        <f t="shared" si="1"/>
        <v>28221</v>
      </c>
      <c r="J25" s="57">
        <f t="shared" si="2"/>
        <v>109055</v>
      </c>
    </row>
    <row r="26" spans="1:10" ht="15.75" hidden="1" x14ac:dyDescent="0.25">
      <c r="A26" s="52">
        <v>38</v>
      </c>
      <c r="B26" s="16">
        <v>15</v>
      </c>
      <c r="C26" s="16">
        <v>3233.34</v>
      </c>
      <c r="D26" s="25">
        <v>1</v>
      </c>
      <c r="E26" s="28">
        <f t="shared" si="0"/>
        <v>48500</v>
      </c>
      <c r="F26" s="62">
        <v>3</v>
      </c>
      <c r="G26" s="62">
        <v>4031.6</v>
      </c>
      <c r="H26" s="62">
        <v>1</v>
      </c>
      <c r="I26" s="28">
        <f t="shared" si="1"/>
        <v>12095</v>
      </c>
      <c r="J26" s="57">
        <f t="shared" si="2"/>
        <v>60595</v>
      </c>
    </row>
    <row r="27" spans="1:10" ht="15.75" hidden="1" x14ac:dyDescent="0.25">
      <c r="A27" s="52">
        <v>41</v>
      </c>
      <c r="B27" s="16">
        <v>20</v>
      </c>
      <c r="C27" s="16">
        <v>3233.34</v>
      </c>
      <c r="D27" s="25">
        <v>1</v>
      </c>
      <c r="E27" s="28">
        <f t="shared" si="0"/>
        <v>64667</v>
      </c>
      <c r="F27" s="62">
        <v>2</v>
      </c>
      <c r="G27" s="62">
        <v>4031.6</v>
      </c>
      <c r="H27" s="62">
        <v>1</v>
      </c>
      <c r="I27" s="28">
        <f t="shared" si="1"/>
        <v>8063</v>
      </c>
      <c r="J27" s="57">
        <f t="shared" si="2"/>
        <v>72730</v>
      </c>
    </row>
    <row r="28" spans="1:10" ht="15.75" hidden="1" x14ac:dyDescent="0.25">
      <c r="A28" s="52">
        <v>42</v>
      </c>
      <c r="B28" s="16">
        <v>31</v>
      </c>
      <c r="C28" s="16">
        <v>3233.34</v>
      </c>
      <c r="D28" s="25">
        <v>1</v>
      </c>
      <c r="E28" s="28">
        <f t="shared" si="0"/>
        <v>100234</v>
      </c>
      <c r="F28" s="62">
        <v>5</v>
      </c>
      <c r="G28" s="62">
        <v>4031.6</v>
      </c>
      <c r="H28" s="62">
        <v>1</v>
      </c>
      <c r="I28" s="28">
        <f t="shared" si="1"/>
        <v>20158</v>
      </c>
      <c r="J28" s="57">
        <f t="shared" si="2"/>
        <v>120392</v>
      </c>
    </row>
    <row r="29" spans="1:10" ht="15.75" hidden="1" x14ac:dyDescent="0.25">
      <c r="A29" s="52">
        <v>43</v>
      </c>
      <c r="B29" s="16">
        <v>17</v>
      </c>
      <c r="C29" s="16">
        <v>3233.34</v>
      </c>
      <c r="D29" s="25">
        <v>1</v>
      </c>
      <c r="E29" s="28">
        <f t="shared" si="0"/>
        <v>54967</v>
      </c>
      <c r="F29" s="62">
        <v>3</v>
      </c>
      <c r="G29" s="62">
        <v>4031.6</v>
      </c>
      <c r="H29" s="62">
        <v>1</v>
      </c>
      <c r="I29" s="28">
        <f t="shared" si="1"/>
        <v>12095</v>
      </c>
      <c r="J29" s="57">
        <f t="shared" si="2"/>
        <v>67062</v>
      </c>
    </row>
    <row r="30" spans="1:10" ht="15.75" hidden="1" x14ac:dyDescent="0.25">
      <c r="A30" s="52">
        <v>44</v>
      </c>
      <c r="B30" s="16">
        <v>23</v>
      </c>
      <c r="C30" s="16">
        <v>3233.34</v>
      </c>
      <c r="D30" s="25">
        <v>1</v>
      </c>
      <c r="E30" s="28">
        <f t="shared" si="0"/>
        <v>74367</v>
      </c>
      <c r="F30" s="62">
        <v>7</v>
      </c>
      <c r="G30" s="62">
        <v>4031.6</v>
      </c>
      <c r="H30" s="62">
        <v>1</v>
      </c>
      <c r="I30" s="28">
        <f t="shared" si="1"/>
        <v>28221</v>
      </c>
      <c r="J30" s="57">
        <f t="shared" si="2"/>
        <v>102588</v>
      </c>
    </row>
    <row r="31" spans="1:10" ht="15.75" hidden="1" x14ac:dyDescent="0.25">
      <c r="A31" s="52">
        <v>45</v>
      </c>
      <c r="B31" s="16">
        <v>24</v>
      </c>
      <c r="C31" s="16">
        <v>3233.34</v>
      </c>
      <c r="D31" s="25">
        <v>1</v>
      </c>
      <c r="E31" s="28">
        <f t="shared" si="0"/>
        <v>77600</v>
      </c>
      <c r="F31" s="62">
        <v>4</v>
      </c>
      <c r="G31" s="62">
        <v>4031.6</v>
      </c>
      <c r="H31" s="62">
        <v>1</v>
      </c>
      <c r="I31" s="28">
        <f t="shared" si="1"/>
        <v>16126</v>
      </c>
      <c r="J31" s="57">
        <f t="shared" si="2"/>
        <v>93726</v>
      </c>
    </row>
    <row r="32" spans="1:10" ht="15.75" hidden="1" x14ac:dyDescent="0.25">
      <c r="A32" s="52">
        <v>49</v>
      </c>
      <c r="B32" s="16">
        <v>39</v>
      </c>
      <c r="C32" s="16">
        <v>3233.34</v>
      </c>
      <c r="D32" s="25">
        <v>1</v>
      </c>
      <c r="E32" s="28">
        <f t="shared" si="0"/>
        <v>126100</v>
      </c>
      <c r="F32" s="62">
        <v>7</v>
      </c>
      <c r="G32" s="62">
        <v>4031.6</v>
      </c>
      <c r="H32" s="62">
        <v>1</v>
      </c>
      <c r="I32" s="28">
        <f t="shared" si="1"/>
        <v>28221</v>
      </c>
      <c r="J32" s="57">
        <f t="shared" si="2"/>
        <v>154321</v>
      </c>
    </row>
    <row r="33" spans="1:10" ht="15.75" hidden="1" x14ac:dyDescent="0.25">
      <c r="A33" s="52">
        <v>50</v>
      </c>
      <c r="B33" s="16">
        <v>19</v>
      </c>
      <c r="C33" s="16">
        <v>3233.34</v>
      </c>
      <c r="D33" s="25">
        <v>1</v>
      </c>
      <c r="E33" s="28">
        <f t="shared" si="0"/>
        <v>61433</v>
      </c>
      <c r="F33" s="62">
        <v>2</v>
      </c>
      <c r="G33" s="62">
        <v>4031.6</v>
      </c>
      <c r="H33" s="62">
        <v>1</v>
      </c>
      <c r="I33" s="28">
        <f t="shared" si="1"/>
        <v>8063</v>
      </c>
      <c r="J33" s="57">
        <f t="shared" si="2"/>
        <v>69496</v>
      </c>
    </row>
    <row r="34" spans="1:10" ht="15.75" hidden="1" x14ac:dyDescent="0.25">
      <c r="A34" s="52">
        <v>53</v>
      </c>
      <c r="B34" s="16">
        <v>20</v>
      </c>
      <c r="C34" s="16">
        <v>3233.34</v>
      </c>
      <c r="D34" s="25">
        <v>1</v>
      </c>
      <c r="E34" s="28">
        <f t="shared" si="0"/>
        <v>64667</v>
      </c>
      <c r="F34" s="62">
        <v>7</v>
      </c>
      <c r="G34" s="62">
        <v>4031.6</v>
      </c>
      <c r="H34" s="62">
        <v>1</v>
      </c>
      <c r="I34" s="28">
        <f t="shared" si="1"/>
        <v>28221</v>
      </c>
      <c r="J34" s="57">
        <f t="shared" si="2"/>
        <v>92888</v>
      </c>
    </row>
    <row r="35" spans="1:10" ht="15.75" hidden="1" x14ac:dyDescent="0.25">
      <c r="A35" s="52">
        <v>56</v>
      </c>
      <c r="B35" s="16">
        <v>19</v>
      </c>
      <c r="C35" s="16">
        <v>3233.34</v>
      </c>
      <c r="D35" s="25">
        <v>1</v>
      </c>
      <c r="E35" s="28">
        <f t="shared" si="0"/>
        <v>61433</v>
      </c>
      <c r="F35" s="62">
        <v>6</v>
      </c>
      <c r="G35" s="62">
        <v>4031.6</v>
      </c>
      <c r="H35" s="62">
        <v>1</v>
      </c>
      <c r="I35" s="28">
        <f t="shared" si="1"/>
        <v>24190</v>
      </c>
      <c r="J35" s="57">
        <f t="shared" si="2"/>
        <v>85623</v>
      </c>
    </row>
    <row r="36" spans="1:10" ht="15.75" hidden="1" x14ac:dyDescent="0.25">
      <c r="A36" s="52">
        <v>57</v>
      </c>
      <c r="B36" s="16">
        <v>27</v>
      </c>
      <c r="C36" s="16">
        <v>3233.34</v>
      </c>
      <c r="D36" s="25">
        <v>1</v>
      </c>
      <c r="E36" s="28">
        <f t="shared" si="0"/>
        <v>87300</v>
      </c>
      <c r="F36" s="62">
        <v>5</v>
      </c>
      <c r="G36" s="62">
        <v>4031.6</v>
      </c>
      <c r="H36" s="62">
        <v>1</v>
      </c>
      <c r="I36" s="28">
        <f t="shared" si="1"/>
        <v>20158</v>
      </c>
      <c r="J36" s="57">
        <f t="shared" si="2"/>
        <v>107458</v>
      </c>
    </row>
    <row r="37" spans="1:10" ht="15.75" hidden="1" x14ac:dyDescent="0.25">
      <c r="A37" s="52">
        <v>58</v>
      </c>
      <c r="B37" s="16">
        <v>14</v>
      </c>
      <c r="C37" s="16">
        <v>3233.34</v>
      </c>
      <c r="D37" s="25">
        <v>1</v>
      </c>
      <c r="E37" s="28">
        <f t="shared" si="0"/>
        <v>45267</v>
      </c>
      <c r="F37" s="62">
        <v>5</v>
      </c>
      <c r="G37" s="62">
        <v>4031.6</v>
      </c>
      <c r="H37" s="62">
        <v>1</v>
      </c>
      <c r="I37" s="28">
        <f t="shared" si="1"/>
        <v>20158</v>
      </c>
      <c r="J37" s="57">
        <f t="shared" si="2"/>
        <v>65425</v>
      </c>
    </row>
    <row r="38" spans="1:10" ht="15.75" hidden="1" x14ac:dyDescent="0.25">
      <c r="A38" s="52" t="s">
        <v>110</v>
      </c>
      <c r="B38" s="16">
        <v>28</v>
      </c>
      <c r="C38" s="16">
        <v>3233.34</v>
      </c>
      <c r="D38" s="25">
        <v>1</v>
      </c>
      <c r="E38" s="28">
        <f t="shared" si="0"/>
        <v>90534</v>
      </c>
      <c r="F38" s="62">
        <v>8</v>
      </c>
      <c r="G38" s="62">
        <v>4031.6</v>
      </c>
      <c r="H38" s="62">
        <v>1</v>
      </c>
      <c r="I38" s="28">
        <f t="shared" si="1"/>
        <v>32253</v>
      </c>
      <c r="J38" s="57">
        <f t="shared" si="2"/>
        <v>122787</v>
      </c>
    </row>
    <row r="39" spans="1:10" ht="15.75" hidden="1" x14ac:dyDescent="0.25">
      <c r="A39" s="52" t="s">
        <v>111</v>
      </c>
      <c r="B39" s="16">
        <v>19</v>
      </c>
      <c r="C39" s="16">
        <v>3233.34</v>
      </c>
      <c r="D39" s="25">
        <v>1</v>
      </c>
      <c r="E39" s="28">
        <f t="shared" si="0"/>
        <v>61433</v>
      </c>
      <c r="F39" s="62">
        <v>4</v>
      </c>
      <c r="G39" s="62">
        <v>4031.6</v>
      </c>
      <c r="H39" s="62">
        <v>1</v>
      </c>
      <c r="I39" s="28">
        <f t="shared" si="1"/>
        <v>16126</v>
      </c>
      <c r="J39" s="57">
        <f t="shared" si="2"/>
        <v>77559</v>
      </c>
    </row>
    <row r="40" spans="1:10" ht="15.75" hidden="1" x14ac:dyDescent="0.25">
      <c r="A40" s="52" t="s">
        <v>112</v>
      </c>
      <c r="B40" s="16">
        <v>24</v>
      </c>
      <c r="C40" s="16">
        <v>3233.34</v>
      </c>
      <c r="D40" s="25">
        <v>1</v>
      </c>
      <c r="E40" s="28">
        <f t="shared" si="0"/>
        <v>77600</v>
      </c>
      <c r="F40" s="62">
        <v>2</v>
      </c>
      <c r="G40" s="62">
        <v>4031.6</v>
      </c>
      <c r="H40" s="62">
        <v>1</v>
      </c>
      <c r="I40" s="28">
        <f t="shared" si="1"/>
        <v>8063</v>
      </c>
      <c r="J40" s="57">
        <f t="shared" si="2"/>
        <v>85663</v>
      </c>
    </row>
    <row r="41" spans="1:10" ht="15.75" hidden="1" x14ac:dyDescent="0.25">
      <c r="A41" s="52" t="s">
        <v>113</v>
      </c>
      <c r="B41" s="16">
        <v>19</v>
      </c>
      <c r="C41" s="16">
        <v>3233.34</v>
      </c>
      <c r="D41" s="25">
        <v>1</v>
      </c>
      <c r="E41" s="28">
        <f t="shared" si="0"/>
        <v>61433</v>
      </c>
      <c r="F41" s="62">
        <v>2</v>
      </c>
      <c r="G41" s="62">
        <v>4031.6</v>
      </c>
      <c r="H41" s="62">
        <v>1</v>
      </c>
      <c r="I41" s="28">
        <f t="shared" si="1"/>
        <v>8063</v>
      </c>
      <c r="J41" s="57">
        <f t="shared" si="2"/>
        <v>69496</v>
      </c>
    </row>
    <row r="42" spans="1:10" ht="15.75" hidden="1" x14ac:dyDescent="0.25">
      <c r="A42" s="52" t="s">
        <v>114</v>
      </c>
      <c r="B42" s="16">
        <v>26</v>
      </c>
      <c r="C42" s="16">
        <v>3233.34</v>
      </c>
      <c r="D42" s="25">
        <v>1</v>
      </c>
      <c r="E42" s="28">
        <f t="shared" si="0"/>
        <v>84067</v>
      </c>
      <c r="F42" s="62">
        <v>5</v>
      </c>
      <c r="G42" s="62">
        <v>4031.6</v>
      </c>
      <c r="H42" s="62">
        <v>1</v>
      </c>
      <c r="I42" s="28">
        <f t="shared" si="1"/>
        <v>20158</v>
      </c>
      <c r="J42" s="57">
        <f t="shared" si="2"/>
        <v>104225</v>
      </c>
    </row>
    <row r="43" spans="1:10" ht="15.75" hidden="1" x14ac:dyDescent="0.25">
      <c r="A43" s="52" t="s">
        <v>115</v>
      </c>
      <c r="B43" s="16">
        <v>41</v>
      </c>
      <c r="C43" s="16">
        <v>3233.34</v>
      </c>
      <c r="D43" s="25">
        <v>1</v>
      </c>
      <c r="E43" s="28">
        <f t="shared" si="0"/>
        <v>132567</v>
      </c>
      <c r="F43" s="62">
        <v>7</v>
      </c>
      <c r="G43" s="62">
        <v>4031.6</v>
      </c>
      <c r="H43" s="62">
        <v>1</v>
      </c>
      <c r="I43" s="28">
        <f t="shared" si="1"/>
        <v>28221</v>
      </c>
      <c r="J43" s="57">
        <f t="shared" si="2"/>
        <v>160788</v>
      </c>
    </row>
    <row r="44" spans="1:10" ht="15.75" hidden="1" x14ac:dyDescent="0.25">
      <c r="A44" s="52" t="s">
        <v>116</v>
      </c>
      <c r="B44" s="16">
        <v>24</v>
      </c>
      <c r="C44" s="16">
        <v>3233.34</v>
      </c>
      <c r="D44" s="25">
        <v>1</v>
      </c>
      <c r="E44" s="28">
        <f t="shared" si="0"/>
        <v>77600</v>
      </c>
      <c r="F44" s="62">
        <v>4</v>
      </c>
      <c r="G44" s="62">
        <v>4031.6</v>
      </c>
      <c r="H44" s="62">
        <v>1</v>
      </c>
      <c r="I44" s="28">
        <f t="shared" si="1"/>
        <v>16126</v>
      </c>
      <c r="J44" s="57">
        <f t="shared" si="2"/>
        <v>93726</v>
      </c>
    </row>
    <row r="45" spans="1:10" ht="15.75" hidden="1" x14ac:dyDescent="0.25">
      <c r="A45" s="52" t="s">
        <v>117</v>
      </c>
      <c r="B45" s="16">
        <v>25</v>
      </c>
      <c r="C45" s="16">
        <v>3233.34</v>
      </c>
      <c r="D45" s="25">
        <v>1</v>
      </c>
      <c r="E45" s="28">
        <f t="shared" si="0"/>
        <v>80834</v>
      </c>
      <c r="F45" s="62">
        <v>5</v>
      </c>
      <c r="G45" s="62">
        <v>4031.6</v>
      </c>
      <c r="H45" s="62">
        <v>1</v>
      </c>
      <c r="I45" s="28">
        <f t="shared" si="1"/>
        <v>20158</v>
      </c>
      <c r="J45" s="57">
        <f t="shared" si="2"/>
        <v>100992</v>
      </c>
    </row>
    <row r="46" spans="1:10" ht="15.75" hidden="1" x14ac:dyDescent="0.25">
      <c r="A46" s="52" t="s">
        <v>118</v>
      </c>
      <c r="B46" s="16">
        <v>27</v>
      </c>
      <c r="C46" s="16">
        <v>3233.34</v>
      </c>
      <c r="D46" s="25">
        <v>1</v>
      </c>
      <c r="E46" s="28">
        <f t="shared" si="0"/>
        <v>87300</v>
      </c>
      <c r="F46" s="62">
        <v>7</v>
      </c>
      <c r="G46" s="62">
        <v>4031.6</v>
      </c>
      <c r="H46" s="62">
        <v>1</v>
      </c>
      <c r="I46" s="28">
        <f t="shared" si="1"/>
        <v>28221</v>
      </c>
      <c r="J46" s="57">
        <f t="shared" si="2"/>
        <v>115521</v>
      </c>
    </row>
    <row r="47" spans="1:10" ht="15.75" hidden="1" x14ac:dyDescent="0.25">
      <c r="A47" s="52" t="s">
        <v>0</v>
      </c>
      <c r="B47" s="16">
        <v>26</v>
      </c>
      <c r="C47" s="16">
        <v>3233.34</v>
      </c>
      <c r="D47" s="25">
        <v>1</v>
      </c>
      <c r="E47" s="28">
        <f t="shared" si="0"/>
        <v>84067</v>
      </c>
      <c r="F47" s="62">
        <v>3</v>
      </c>
      <c r="G47" s="62">
        <v>4031.6</v>
      </c>
      <c r="H47" s="62">
        <v>1</v>
      </c>
      <c r="I47" s="28">
        <f t="shared" si="1"/>
        <v>12095</v>
      </c>
      <c r="J47" s="57">
        <f t="shared" si="2"/>
        <v>96162</v>
      </c>
    </row>
    <row r="48" spans="1:10" ht="15.75" hidden="1" x14ac:dyDescent="0.25">
      <c r="A48" s="52" t="s">
        <v>119</v>
      </c>
      <c r="B48" s="16">
        <v>21</v>
      </c>
      <c r="C48" s="16">
        <v>3233.34</v>
      </c>
      <c r="D48" s="25">
        <v>1</v>
      </c>
      <c r="E48" s="28">
        <f t="shared" si="0"/>
        <v>67900</v>
      </c>
      <c r="F48" s="62">
        <v>3</v>
      </c>
      <c r="G48" s="62">
        <v>4031.6</v>
      </c>
      <c r="H48" s="62">
        <v>1</v>
      </c>
      <c r="I48" s="28">
        <f t="shared" si="1"/>
        <v>12095</v>
      </c>
      <c r="J48" s="57">
        <f t="shared" si="2"/>
        <v>79995</v>
      </c>
    </row>
    <row r="49" spans="1:15" ht="15.75" hidden="1" x14ac:dyDescent="0.25">
      <c r="A49" s="52" t="s">
        <v>100</v>
      </c>
      <c r="B49" s="16">
        <v>25</v>
      </c>
      <c r="C49" s="16">
        <v>3233.34</v>
      </c>
      <c r="D49" s="25">
        <v>1</v>
      </c>
      <c r="E49" s="28">
        <f t="shared" si="0"/>
        <v>80834</v>
      </c>
      <c r="F49" s="62">
        <v>9</v>
      </c>
      <c r="G49" s="62">
        <v>4031.6</v>
      </c>
      <c r="H49" s="62">
        <v>1</v>
      </c>
      <c r="I49" s="28">
        <f t="shared" si="1"/>
        <v>36284</v>
      </c>
      <c r="J49" s="57">
        <f t="shared" si="2"/>
        <v>117118</v>
      </c>
    </row>
    <row r="50" spans="1:15" ht="15.75" hidden="1" x14ac:dyDescent="0.25">
      <c r="A50" s="52" t="s">
        <v>101</v>
      </c>
      <c r="B50" s="16">
        <v>20</v>
      </c>
      <c r="C50" s="16">
        <v>3233.34</v>
      </c>
      <c r="D50" s="25">
        <v>1</v>
      </c>
      <c r="E50" s="28">
        <f t="shared" si="0"/>
        <v>64667</v>
      </c>
      <c r="F50" s="62">
        <v>9</v>
      </c>
      <c r="G50" s="62">
        <v>4031.6</v>
      </c>
      <c r="H50" s="62">
        <v>1</v>
      </c>
      <c r="I50" s="28">
        <f t="shared" si="1"/>
        <v>36284</v>
      </c>
      <c r="J50" s="57">
        <f t="shared" si="2"/>
        <v>100951</v>
      </c>
    </row>
    <row r="51" spans="1:15" ht="15.75" x14ac:dyDescent="0.25">
      <c r="A51" s="52" t="s">
        <v>102</v>
      </c>
      <c r="B51" s="16">
        <v>28</v>
      </c>
      <c r="C51" s="16">
        <v>3233.34</v>
      </c>
      <c r="D51" s="25">
        <v>1</v>
      </c>
      <c r="E51" s="28">
        <f t="shared" si="0"/>
        <v>90534</v>
      </c>
      <c r="F51" s="62">
        <v>5</v>
      </c>
      <c r="G51" s="62">
        <v>4031.6</v>
      </c>
      <c r="H51" s="62">
        <v>1</v>
      </c>
      <c r="I51" s="28">
        <f t="shared" si="1"/>
        <v>20158</v>
      </c>
      <c r="J51" s="57">
        <f t="shared" si="2"/>
        <v>110692</v>
      </c>
    </row>
    <row r="52" spans="1:15" ht="15.75" hidden="1" x14ac:dyDescent="0.25">
      <c r="A52" s="52" t="s">
        <v>103</v>
      </c>
      <c r="B52" s="16">
        <v>21</v>
      </c>
      <c r="C52" s="16">
        <v>3233.34</v>
      </c>
      <c r="D52" s="25">
        <v>1</v>
      </c>
      <c r="E52" s="28">
        <f t="shared" si="0"/>
        <v>67900</v>
      </c>
      <c r="F52" s="62">
        <v>3</v>
      </c>
      <c r="G52" s="62">
        <v>4031.6</v>
      </c>
      <c r="H52" s="62">
        <v>1</v>
      </c>
      <c r="I52" s="28">
        <f t="shared" si="1"/>
        <v>12095</v>
      </c>
      <c r="J52" s="57">
        <f t="shared" si="2"/>
        <v>79995</v>
      </c>
    </row>
    <row r="53" spans="1:15" ht="15.75" hidden="1" x14ac:dyDescent="0.25">
      <c r="A53" s="52" t="s">
        <v>104</v>
      </c>
      <c r="B53" s="16">
        <v>35</v>
      </c>
      <c r="C53" s="16">
        <v>3233.34</v>
      </c>
      <c r="D53" s="25">
        <v>1</v>
      </c>
      <c r="E53" s="28">
        <f t="shared" si="0"/>
        <v>113167</v>
      </c>
      <c r="F53" s="62">
        <v>5</v>
      </c>
      <c r="G53" s="62">
        <v>4031.6</v>
      </c>
      <c r="H53" s="62">
        <v>1</v>
      </c>
      <c r="I53" s="28">
        <f t="shared" si="1"/>
        <v>20158</v>
      </c>
      <c r="J53" s="57">
        <f t="shared" si="2"/>
        <v>133325</v>
      </c>
    </row>
    <row r="54" spans="1:15" ht="15.75" hidden="1" x14ac:dyDescent="0.25">
      <c r="A54" s="52" t="s">
        <v>105</v>
      </c>
      <c r="B54" s="16">
        <v>20</v>
      </c>
      <c r="C54" s="16">
        <v>3233.34</v>
      </c>
      <c r="D54" s="25">
        <v>1</v>
      </c>
      <c r="E54" s="28">
        <f t="shared" si="0"/>
        <v>64667</v>
      </c>
      <c r="F54" s="62">
        <v>5</v>
      </c>
      <c r="G54" s="62">
        <v>4031.6</v>
      </c>
      <c r="H54" s="62">
        <v>1</v>
      </c>
      <c r="I54" s="28">
        <f t="shared" si="1"/>
        <v>20158</v>
      </c>
      <c r="J54" s="57">
        <f t="shared" si="2"/>
        <v>84825</v>
      </c>
    </row>
    <row r="55" spans="1:15" ht="15.75" hidden="1" x14ac:dyDescent="0.25">
      <c r="A55" s="52" t="s">
        <v>106</v>
      </c>
      <c r="B55" s="16">
        <v>19</v>
      </c>
      <c r="C55" s="16">
        <v>3233.34</v>
      </c>
      <c r="D55" s="25">
        <v>1</v>
      </c>
      <c r="E55" s="28">
        <f>ROUND((D55*C55*B55),0)-6</f>
        <v>61427</v>
      </c>
      <c r="F55" s="62">
        <v>34</v>
      </c>
      <c r="G55" s="62">
        <v>4031.6</v>
      </c>
      <c r="H55" s="62">
        <v>1</v>
      </c>
      <c r="I55" s="28">
        <f>ROUND((H55*G55*F55),0)+11</f>
        <v>137085</v>
      </c>
      <c r="J55" s="57">
        <f t="shared" si="2"/>
        <v>198512</v>
      </c>
    </row>
    <row r="56" spans="1:15" ht="15.75" x14ac:dyDescent="0.25">
      <c r="A56" s="52" t="s">
        <v>120</v>
      </c>
      <c r="B56" s="25">
        <v>1160</v>
      </c>
      <c r="C56" s="25"/>
      <c r="D56" s="25"/>
      <c r="E56" s="28">
        <f>SUM(E6:E55)</f>
        <v>3627800</v>
      </c>
      <c r="F56" s="75">
        <f>SUM(F6:F55)</f>
        <v>275</v>
      </c>
      <c r="G56" s="25"/>
      <c r="H56" s="25">
        <v>1</v>
      </c>
      <c r="I56" s="28">
        <f>SUM(I6:I55)</f>
        <v>1108700</v>
      </c>
      <c r="J56" s="58">
        <f>SUM(J6:J55)</f>
        <v>4736500</v>
      </c>
    </row>
    <row r="58" spans="1:15" x14ac:dyDescent="0.25">
      <c r="E58" s="116">
        <v>3627800</v>
      </c>
      <c r="F58" s="130">
        <v>275</v>
      </c>
      <c r="I58" s="116">
        <v>1108700</v>
      </c>
      <c r="J58" s="116">
        <f>E58+I58</f>
        <v>4736500</v>
      </c>
    </row>
    <row r="59" spans="1:15" x14ac:dyDescent="0.25">
      <c r="F59" s="6">
        <f>F56-F58</f>
        <v>0</v>
      </c>
      <c r="I59" s="6">
        <f>I56-I58</f>
        <v>0</v>
      </c>
      <c r="J59" s="6">
        <f>J56-J58</f>
        <v>0</v>
      </c>
    </row>
    <row r="60" spans="1:15" x14ac:dyDescent="0.25">
      <c r="E60" s="6">
        <f>E56-E58</f>
        <v>0</v>
      </c>
    </row>
    <row r="62" spans="1:15" ht="15.75" x14ac:dyDescent="0.25">
      <c r="A62" s="210" t="s">
        <v>108</v>
      </c>
      <c r="B62" s="223" t="s">
        <v>68</v>
      </c>
      <c r="C62" s="224"/>
      <c r="D62" s="224"/>
      <c r="E62" s="225"/>
      <c r="F62" s="219" t="s">
        <v>69</v>
      </c>
      <c r="G62" s="220"/>
      <c r="H62" s="220"/>
      <c r="I62" s="226"/>
      <c r="J62" s="208"/>
      <c r="K62" s="219" t="s">
        <v>185</v>
      </c>
      <c r="L62" s="220"/>
      <c r="M62" s="220"/>
      <c r="N62" s="220"/>
      <c r="O62" s="221" t="s">
        <v>130</v>
      </c>
    </row>
    <row r="63" spans="1:15" ht="47.25" x14ac:dyDescent="0.25">
      <c r="A63" s="222"/>
      <c r="B63" s="59" t="s">
        <v>5</v>
      </c>
      <c r="C63" s="59" t="s">
        <v>6</v>
      </c>
      <c r="D63" s="171" t="s">
        <v>7</v>
      </c>
      <c r="E63" s="61" t="s">
        <v>8</v>
      </c>
      <c r="F63" s="59" t="s">
        <v>5</v>
      </c>
      <c r="G63" s="59" t="s">
        <v>6</v>
      </c>
      <c r="H63" s="171" t="s">
        <v>7</v>
      </c>
      <c r="I63" s="61" t="s">
        <v>8</v>
      </c>
      <c r="J63" s="209"/>
      <c r="K63" s="59" t="s">
        <v>5</v>
      </c>
      <c r="L63" s="59" t="s">
        <v>6</v>
      </c>
      <c r="M63" s="171" t="s">
        <v>7</v>
      </c>
      <c r="N63" s="61" t="s">
        <v>8</v>
      </c>
      <c r="O63" s="221"/>
    </row>
    <row r="64" spans="1:15" ht="15.75" x14ac:dyDescent="0.25">
      <c r="A64" s="50">
        <v>1</v>
      </c>
      <c r="B64" s="25">
        <v>10</v>
      </c>
      <c r="C64" s="25">
        <f>E64/D64/B64</f>
        <v>3230</v>
      </c>
      <c r="D64" s="25">
        <v>1</v>
      </c>
      <c r="E64" s="28">
        <v>32300</v>
      </c>
      <c r="F64" s="25">
        <v>33</v>
      </c>
      <c r="G64" s="25">
        <v>4900</v>
      </c>
      <c r="H64" s="25">
        <v>1</v>
      </c>
      <c r="I64" s="28">
        <f>ROUND((H64*G64*F64),0)</f>
        <v>161700</v>
      </c>
      <c r="J64" s="57"/>
      <c r="K64" s="25">
        <v>43</v>
      </c>
      <c r="L64" s="87">
        <f>N64/M64/K64</f>
        <v>651.16279069767438</v>
      </c>
      <c r="M64" s="25">
        <v>1</v>
      </c>
      <c r="N64" s="58">
        <v>28000</v>
      </c>
      <c r="O64" s="164">
        <f>E64+I64+N64</f>
        <v>222000</v>
      </c>
    </row>
  </sheetData>
  <mergeCells count="10">
    <mergeCell ref="K62:N62"/>
    <mergeCell ref="O62:O63"/>
    <mergeCell ref="A4:A5"/>
    <mergeCell ref="B4:E4"/>
    <mergeCell ref="F4:I4"/>
    <mergeCell ref="J4:J5"/>
    <mergeCell ref="A62:A63"/>
    <mergeCell ref="B62:E62"/>
    <mergeCell ref="F62:I62"/>
    <mergeCell ref="J62:J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221</vt:lpstr>
      <vt:lpstr>222</vt:lpstr>
      <vt:lpstr>14569</vt:lpstr>
      <vt:lpstr>30561</vt:lpstr>
      <vt:lpstr>35561</vt:lpstr>
      <vt:lpstr>36561</vt:lpstr>
      <vt:lpstr>34561</vt:lpstr>
      <vt:lpstr>19561</vt:lpstr>
      <vt:lpstr>32561</vt:lpstr>
      <vt:lpstr>290</vt:lpstr>
      <vt:lpstr>22501</vt:lpstr>
      <vt:lpstr>22502</vt:lpstr>
      <vt:lpstr>22503</vt:lpstr>
      <vt:lpstr>22504</vt:lpstr>
      <vt:lpstr>22599</vt:lpstr>
      <vt:lpstr>22605</vt:lpstr>
      <vt:lpstr>22699</vt:lpstr>
      <vt:lpstr>310-2022,2023</vt:lpstr>
      <vt:lpstr>340</vt:lpstr>
      <vt:lpstr>225</vt:lpstr>
      <vt:lpstr>226</vt:lpstr>
      <vt:lpstr>свод 2021</vt:lpstr>
      <vt:lpstr>свод 2022</vt:lpstr>
      <vt:lpstr>свод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Удовенко К.С.</dc:creator>
  <cp:lastModifiedBy>Сергей</cp:lastModifiedBy>
  <cp:lastPrinted>2020-11-12T05:51:59Z</cp:lastPrinted>
  <dcterms:created xsi:type="dcterms:W3CDTF">2020-11-11T07:14:43Z</dcterms:created>
  <dcterms:modified xsi:type="dcterms:W3CDTF">2021-02-06T07:33:40Z</dcterms:modified>
</cp:coreProperties>
</file>